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Emma/Desktop/"/>
    </mc:Choice>
  </mc:AlternateContent>
  <xr:revisionPtr revIDLastSave="0" documentId="8_{FB404C6A-CF4D-8C41-A763-082A742F8D7E}" xr6:coauthVersionLast="43" xr6:coauthVersionMax="43" xr10:uidLastSave="{00000000-0000-0000-0000-000000000000}"/>
  <bookViews>
    <workbookView xWindow="0" yWindow="460" windowWidth="25600" windowHeight="14460" xr2:uid="{00000000-000D-0000-FFFF-FFFF00000000}"/>
  </bookViews>
  <sheets>
    <sheet name="Augustus 2019" sheetId="1" r:id="rId1"/>
    <sheet name="Direktör" sheetId="2" r:id="rId2"/>
    <sheet name="Ekonomi" sheetId="3" r:id="rId3"/>
    <sheet name="Turné" sheetId="8" r:id="rId4"/>
    <sheet name="Staben" sheetId="4" r:id="rId5"/>
    <sheet name="PR" sheetId="5" r:id="rId6"/>
    <sheet name="Orkester" sheetId="6" r:id="rId7"/>
    <sheet name="Ensemble" sheetId="7" r:id="rId8"/>
    <sheet name="Manus" sheetId="9" r:id="rId9"/>
    <sheet name="Dekor" sheetId="10" r:id="rId10"/>
    <sheet name="Kostym och Smink" sheetId="11" r:id="rId11"/>
    <sheet name="Spexmästeri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0" l="1"/>
  <c r="E44" i="1"/>
  <c r="E15" i="11"/>
  <c r="E42" i="1"/>
  <c r="E41" i="1"/>
  <c r="E40" i="1"/>
  <c r="E39" i="1"/>
  <c r="E38" i="1"/>
  <c r="E37" i="1"/>
  <c r="E36" i="1"/>
  <c r="E16" i="1"/>
  <c r="E27" i="1"/>
  <c r="E26" i="1"/>
  <c r="E25" i="1"/>
  <c r="E24" i="1"/>
  <c r="E23" i="1"/>
  <c r="E22" i="1"/>
  <c r="E21" i="1"/>
  <c r="E9" i="1"/>
  <c r="E7" i="1"/>
  <c r="E6" i="1"/>
  <c r="E5" i="1"/>
  <c r="E30" i="1"/>
  <c r="E18" i="3"/>
  <c r="D30" i="1"/>
  <c r="E20" i="8"/>
  <c r="E9" i="3"/>
  <c r="D8" i="2"/>
  <c r="D17" i="2"/>
  <c r="D7" i="1"/>
  <c r="E5" i="5"/>
  <c r="E14" i="6" l="1"/>
  <c r="E12" i="11"/>
  <c r="C30" i="1" l="1"/>
  <c r="E22" i="5" l="1"/>
  <c r="E6" i="5"/>
  <c r="D9" i="1" s="1"/>
  <c r="E6" i="3"/>
  <c r="E5" i="8"/>
  <c r="E5" i="3" s="1"/>
  <c r="E10" i="4"/>
  <c r="E12" i="10" l="1"/>
  <c r="D9" i="10"/>
  <c r="E17" i="11" l="1"/>
  <c r="D44" i="1" s="1"/>
  <c r="E11" i="12"/>
  <c r="E13" i="12" s="1"/>
  <c r="D11" i="12"/>
  <c r="C29" i="1"/>
  <c r="D15" i="11"/>
  <c r="D17" i="11" s="1"/>
  <c r="C44" i="1" s="1"/>
  <c r="E13" i="10"/>
  <c r="D28" i="1" s="1"/>
  <c r="E28" i="1" s="1"/>
  <c r="D13" i="10"/>
  <c r="D15" i="10" s="1"/>
  <c r="C43" i="1" s="1"/>
  <c r="E11" i="9"/>
  <c r="E13" i="9" s="1"/>
  <c r="D42" i="1" s="1"/>
  <c r="D11" i="9"/>
  <c r="D13" i="9" s="1"/>
  <c r="C42" i="1" s="1"/>
  <c r="D13" i="7"/>
  <c r="C41" i="1" s="1"/>
  <c r="D11" i="7"/>
  <c r="C26" i="1" s="1"/>
  <c r="D25" i="1"/>
  <c r="D14" i="6"/>
  <c r="C25" i="1" s="1"/>
  <c r="C23" i="1"/>
  <c r="D15" i="4"/>
  <c r="C38" i="1" s="1"/>
  <c r="D13" i="4"/>
  <c r="D22" i="5"/>
  <c r="C24" i="1" s="1"/>
  <c r="D18" i="8"/>
  <c r="C22" i="1" s="1"/>
  <c r="C21" i="1"/>
  <c r="D9" i="3"/>
  <c r="D16" i="3"/>
  <c r="C17" i="2"/>
  <c r="C20" i="1" s="1"/>
  <c r="D6" i="12"/>
  <c r="D13" i="12" s="1"/>
  <c r="D6" i="5"/>
  <c r="D8" i="8"/>
  <c r="C8" i="2"/>
  <c r="E24" i="5"/>
  <c r="D39" i="1" s="1"/>
  <c r="E16" i="3"/>
  <c r="D21" i="1" s="1"/>
  <c r="E8" i="8"/>
  <c r="E18" i="8"/>
  <c r="D22" i="1" s="1"/>
  <c r="E13" i="4"/>
  <c r="D23" i="1" s="1"/>
  <c r="D18" i="3" l="1"/>
  <c r="C36" i="1" s="1"/>
  <c r="D27" i="1"/>
  <c r="C15" i="1"/>
  <c r="D20" i="8"/>
  <c r="C37" i="1" s="1"/>
  <c r="D24" i="5"/>
  <c r="C39" i="1" s="1"/>
  <c r="D16" i="6"/>
  <c r="C40" i="1" s="1"/>
  <c r="C27" i="1"/>
  <c r="E15" i="4"/>
  <c r="D38" i="1" s="1"/>
  <c r="C28" i="1"/>
  <c r="C31" i="1" s="1"/>
  <c r="D29" i="1"/>
  <c r="E29" i="1" s="1"/>
  <c r="E16" i="6"/>
  <c r="D40" i="1" s="1"/>
  <c r="D24" i="1"/>
  <c r="C19" i="2"/>
  <c r="C35" i="1" s="1"/>
  <c r="E15" i="10"/>
  <c r="D43" i="1" s="1"/>
  <c r="D37" i="1"/>
  <c r="D20" i="1"/>
  <c r="D5" i="1"/>
  <c r="D31" i="1" l="1"/>
  <c r="E20" i="1"/>
  <c r="E31" i="1"/>
  <c r="E43" i="1"/>
  <c r="C46" i="1"/>
  <c r="D19" i="2"/>
  <c r="D35" i="1" s="1"/>
  <c r="E35" i="1" s="1"/>
  <c r="D36" i="1"/>
  <c r="D6" i="1"/>
  <c r="D16" i="1" s="1"/>
  <c r="C9" i="1"/>
  <c r="C8" i="1"/>
  <c r="C7" i="1"/>
  <c r="C5" i="1"/>
  <c r="C6" i="1"/>
  <c r="D46" i="1" l="1"/>
  <c r="E46" i="1"/>
  <c r="C16" i="1"/>
</calcChain>
</file>

<file path=xl/sharedStrings.xml><?xml version="1.0" encoding="utf-8"?>
<sst xmlns="http://schemas.openxmlformats.org/spreadsheetml/2006/main" count="232" uniqueCount="102">
  <si>
    <t>Augustus 2019</t>
  </si>
  <si>
    <t>Budget</t>
  </si>
  <si>
    <t>INTÄKTER</t>
  </si>
  <si>
    <t>Direktör</t>
  </si>
  <si>
    <t>Ekonomi</t>
  </si>
  <si>
    <t>Turné</t>
  </si>
  <si>
    <t>Staben</t>
  </si>
  <si>
    <t>0.00 kr</t>
  </si>
  <si>
    <t>PR</t>
  </si>
  <si>
    <t>Orkester</t>
  </si>
  <si>
    <t>Ensemble</t>
  </si>
  <si>
    <t>Manus</t>
  </si>
  <si>
    <t>Dekor</t>
  </si>
  <si>
    <t>Kostym och smink</t>
  </si>
  <si>
    <t>Spexmästeri</t>
  </si>
  <si>
    <t>Summa intäkter</t>
  </si>
  <si>
    <t>KOSTNADER</t>
  </si>
  <si>
    <t>Summa kostnader</t>
  </si>
  <si>
    <t>RESULTAT</t>
  </si>
  <si>
    <t>Summa resultat</t>
  </si>
  <si>
    <t>Lån från föreningen</t>
  </si>
  <si>
    <t>Bidrag från Studiefrämjandet</t>
  </si>
  <si>
    <t>Filminspelning</t>
  </si>
  <si>
    <t>Föreningslån</t>
  </si>
  <si>
    <t>Övrigt</t>
  </si>
  <si>
    <t>Gruppteambuilding Direktoriatet</t>
  </si>
  <si>
    <t>Resultat</t>
  </si>
  <si>
    <t>Biljetter Luleå, vår</t>
  </si>
  <si>
    <t>Biljetter, turné</t>
  </si>
  <si>
    <t>Försäljning , vår</t>
  </si>
  <si>
    <t>Bankavgifter</t>
  </si>
  <si>
    <t>Administration</t>
  </si>
  <si>
    <t>Kortavgift</t>
  </si>
  <si>
    <t>Infomöte</t>
  </si>
  <si>
    <t>Stabsöverlämning till 2020</t>
  </si>
  <si>
    <t>Transport överlämning till 2020</t>
  </si>
  <si>
    <t>Gruppteambuilding</t>
  </si>
  <si>
    <t>Turnéavgift</t>
  </si>
  <si>
    <t>Försäljning</t>
  </si>
  <si>
    <t>Busskostnad</t>
  </si>
  <si>
    <t>Busschaufför</t>
  </si>
  <si>
    <t>Aktivitet</t>
  </si>
  <si>
    <t>Drivmedel för bil</t>
  </si>
  <si>
    <t>Scenhyra</t>
  </si>
  <si>
    <t>Boende</t>
  </si>
  <si>
    <t>Rollupaffisch (våd)</t>
  </si>
  <si>
    <t>Affischer</t>
  </si>
  <si>
    <t>Skärmar på bussar</t>
  </si>
  <si>
    <t>STIM</t>
  </si>
  <si>
    <t>Manustryck</t>
  </si>
  <si>
    <t>Materialinköp</t>
  </si>
  <si>
    <t>Punschmugg</t>
  </si>
  <si>
    <t>Fond</t>
  </si>
  <si>
    <t>Dansskor</t>
  </si>
  <si>
    <t>Sminkning</t>
  </si>
  <si>
    <t>Kilttyg</t>
  </si>
  <si>
    <t>Plissering</t>
  </si>
  <si>
    <t>Gruppteambuildning</t>
  </si>
  <si>
    <t>Biljetter Nolle-P &amp; sista sista</t>
  </si>
  <si>
    <t>Försäljning Nolle-P &amp; sista sista</t>
  </si>
  <si>
    <t>*</t>
  </si>
  <si>
    <t>Teambuildingförsäljning</t>
  </si>
  <si>
    <t>Prul</t>
  </si>
  <si>
    <t xml:space="preserve">T-shirts </t>
  </si>
  <si>
    <t>Handböcker</t>
  </si>
  <si>
    <t xml:space="preserve">Flyers </t>
  </si>
  <si>
    <t xml:space="preserve">Programblad </t>
  </si>
  <si>
    <t xml:space="preserve">Biljetter </t>
  </si>
  <si>
    <t>Tygmärken &amp; pins</t>
  </si>
  <si>
    <t>Hyra ljud-/ljusteknik från Samljus (höst)</t>
  </si>
  <si>
    <t>Hyra ljud-/ljusteknik från Samljus (vår)</t>
  </si>
  <si>
    <t>reparation/inköp ljus-/ljud</t>
  </si>
  <si>
    <t>Studiebesök på Norrbottensteatern</t>
  </si>
  <si>
    <t>Kostym &amp; smink</t>
  </si>
  <si>
    <t>Trä</t>
  </si>
  <si>
    <t>Tejpklister</t>
  </si>
  <si>
    <t>Tejp av olika sorter</t>
  </si>
  <si>
    <t>Lim</t>
  </si>
  <si>
    <t>Kabelvinda 10m</t>
  </si>
  <si>
    <t>Pennor och penslar</t>
  </si>
  <si>
    <t>Hönsnät</t>
  </si>
  <si>
    <t>Tyg</t>
  </si>
  <si>
    <t>Bygglampa</t>
  </si>
  <si>
    <t>Pressening</t>
  </si>
  <si>
    <t>Materialinköp*</t>
  </si>
  <si>
    <t>inkl. affischer + biljetter</t>
  </si>
  <si>
    <t>inkl. affischer + manus</t>
  </si>
  <si>
    <t>inkl. turnéförsäljning</t>
  </si>
  <si>
    <t>inräknad tillsammans m. programblad &amp; affischer</t>
  </si>
  <si>
    <t>Sponsorbidrag</t>
  </si>
  <si>
    <t>Dirreplagg</t>
  </si>
  <si>
    <t>Releasefilm/Trailer/Marknadsföring</t>
  </si>
  <si>
    <t>Maskiner</t>
  </si>
  <si>
    <t>Utfall</t>
  </si>
  <si>
    <t>Nekad bidrag</t>
  </si>
  <si>
    <t>Beslut om kvittera återbetalning av lån samt ränta (31 500 kr)</t>
  </si>
  <si>
    <t>I bokföringen står Stim med här</t>
  </si>
  <si>
    <t>Inräknad i fösäljning vår (kring 2000 kr i resultat)</t>
  </si>
  <si>
    <t>Skillnad mot Budget</t>
  </si>
  <si>
    <t>5000 (Luleå energi) + 8000 (Akademiska hus) + 4000 (Agio) + 5000 (NPG) + 12000 (Linköping) + 12000 (Luleå kommun)</t>
  </si>
  <si>
    <t>betalas till styrelsen</t>
  </si>
  <si>
    <t>11 140 kr för nya kiltar + 1338,95 kr för maddes kilt, betalas till styrelsen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</si>
</sst>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#,##0.00\ &quot;kr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theme="4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rgb="FFCCCCCC"/>
      </top>
      <bottom style="medium">
        <color theme="0" tint="-0.249977111117893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1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1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1"/>
      </top>
      <bottom style="medium">
        <color theme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theme="1"/>
      </bottom>
      <diagonal/>
    </border>
    <border>
      <left style="medium">
        <color rgb="FFCCCCCC"/>
      </left>
      <right style="medium">
        <color theme="0" tint="-0.249977111117893"/>
      </right>
      <top style="medium">
        <color rgb="FFCCCCCC"/>
      </top>
      <bottom style="medium">
        <color theme="1"/>
      </bottom>
      <diagonal/>
    </border>
    <border>
      <left/>
      <right style="medium">
        <color theme="0" tint="-0.249977111117893"/>
      </right>
      <top style="medium">
        <color theme="1"/>
      </top>
      <bottom style="medium">
        <color theme="1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1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9" fillId="0" borderId="1" applyNumberFormat="0" applyFill="0" applyAlignment="0" applyProtection="0"/>
    <xf numFmtId="0" fontId="11" fillId="5" borderId="19" applyNumberFormat="0" applyAlignment="0" applyProtection="0"/>
  </cellStyleXfs>
  <cellXfs count="116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0" xfId="0" applyBorder="1"/>
    <xf numFmtId="0" fontId="0" fillId="0" borderId="4" xfId="0" applyBorder="1"/>
    <xf numFmtId="164" fontId="0" fillId="0" borderId="0" xfId="0" applyNumberFormat="1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1" fillId="4" borderId="6" xfId="2" applyNumberFormat="1" applyBorder="1"/>
    <xf numFmtId="164" fontId="1" fillId="4" borderId="3" xfId="2" applyNumberFormat="1" applyBorder="1" applyAlignment="1">
      <alignment horizontal="center" vertical="center" wrapText="1"/>
    </xf>
    <xf numFmtId="164" fontId="0" fillId="0" borderId="10" xfId="0" applyNumberFormat="1" applyBorder="1"/>
    <xf numFmtId="164" fontId="1" fillId="4" borderId="8" xfId="2" applyNumberFormat="1" applyBorder="1"/>
    <xf numFmtId="0" fontId="2" fillId="2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4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164" fontId="5" fillId="2" borderId="6" xfId="0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164" fontId="0" fillId="2" borderId="6" xfId="0" applyNumberFormat="1" applyFill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right" wrapText="1"/>
    </xf>
    <xf numFmtId="0" fontId="9" fillId="0" borderId="13" xfId="3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164" fontId="9" fillId="2" borderId="13" xfId="3" applyNumberFormat="1" applyFill="1" applyBorder="1" applyAlignment="1">
      <alignment horizontal="right" wrapText="1"/>
    </xf>
    <xf numFmtId="164" fontId="5" fillId="2" borderId="12" xfId="0" applyNumberFormat="1" applyFont="1" applyFill="1" applyBorder="1" applyAlignment="1">
      <alignment horizontal="right" wrapText="1"/>
    </xf>
    <xf numFmtId="164" fontId="9" fillId="4" borderId="13" xfId="3" applyNumberFormat="1" applyFill="1" applyBorder="1"/>
    <xf numFmtId="164" fontId="1" fillId="4" borderId="12" xfId="2" applyNumberFormat="1" applyFont="1" applyBorder="1"/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4" xfId="3" applyBorder="1" applyAlignment="1">
      <alignment wrapText="1"/>
    </xf>
    <xf numFmtId="0" fontId="0" fillId="0" borderId="15" xfId="0" applyBorder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2" borderId="12" xfId="0" applyNumberFormat="1" applyFill="1" applyBorder="1" applyAlignment="1">
      <alignment horizontal="right" wrapText="1"/>
    </xf>
    <xf numFmtId="164" fontId="1" fillId="4" borderId="12" xfId="2" applyNumberFormat="1" applyBorder="1"/>
    <xf numFmtId="164" fontId="9" fillId="4" borderId="14" xfId="3" applyNumberFormat="1" applyFill="1" applyBorder="1"/>
    <xf numFmtId="164" fontId="9" fillId="2" borderId="14" xfId="3" applyNumberFormat="1" applyFill="1" applyBorder="1" applyAlignment="1">
      <alignment horizontal="right" wrapText="1"/>
    </xf>
    <xf numFmtId="0" fontId="9" fillId="0" borderId="14" xfId="3" applyBorder="1" applyAlignment="1">
      <alignment horizontal="right" wrapText="1"/>
    </xf>
    <xf numFmtId="0" fontId="0" fillId="0" borderId="14" xfId="0" applyBorder="1"/>
    <xf numFmtId="0" fontId="9" fillId="0" borderId="17" xfId="3" applyBorder="1" applyAlignment="1">
      <alignment horizontal="right" wrapText="1"/>
    </xf>
    <xf numFmtId="164" fontId="0" fillId="2" borderId="6" xfId="0" applyNumberFormat="1" applyFill="1" applyBorder="1" applyAlignment="1">
      <alignment horizontal="center" vertical="center" wrapText="1"/>
    </xf>
    <xf numFmtId="164" fontId="1" fillId="4" borderId="6" xfId="2" applyNumberFormat="1" applyBorder="1" applyAlignment="1">
      <alignment horizontal="center" vertical="center"/>
    </xf>
    <xf numFmtId="164" fontId="0" fillId="0" borderId="6" xfId="0" applyNumberFormat="1" applyBorder="1"/>
    <xf numFmtId="0" fontId="5" fillId="0" borderId="12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164" fontId="1" fillId="4" borderId="14" xfId="2" applyNumberFormat="1" applyBorder="1"/>
    <xf numFmtId="0" fontId="0" fillId="0" borderId="6" xfId="0" applyBorder="1" applyAlignment="1">
      <alignment vertical="center" wrapText="1"/>
    </xf>
    <xf numFmtId="164" fontId="0" fillId="0" borderId="6" xfId="1" applyNumberFormat="1" applyFont="1" applyBorder="1" applyAlignment="1">
      <alignment vertical="center" wrapText="1"/>
    </xf>
    <xf numFmtId="164" fontId="5" fillId="2" borderId="6" xfId="1" applyNumberFormat="1" applyFont="1" applyFill="1" applyBorder="1" applyAlignment="1">
      <alignment horizontal="right" wrapText="1"/>
    </xf>
    <xf numFmtId="164" fontId="0" fillId="3" borderId="6" xfId="1" applyNumberFormat="1" applyFont="1" applyFill="1" applyBorder="1" applyAlignment="1">
      <alignment wrapText="1"/>
    </xf>
    <xf numFmtId="164" fontId="5" fillId="2" borderId="12" xfId="1" applyNumberFormat="1" applyFont="1" applyFill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164" fontId="0" fillId="0" borderId="9" xfId="1" applyNumberFormat="1" applyFont="1" applyBorder="1" applyAlignment="1">
      <alignment wrapText="1"/>
    </xf>
    <xf numFmtId="0" fontId="1" fillId="0" borderId="12" xfId="3" applyFont="1" applyBorder="1" applyAlignment="1">
      <alignment horizontal="right" wrapText="1"/>
    </xf>
    <xf numFmtId="0" fontId="9" fillId="0" borderId="12" xfId="3" applyBorder="1" applyAlignment="1">
      <alignment wrapText="1"/>
    </xf>
    <xf numFmtId="164" fontId="9" fillId="4" borderId="17" xfId="3" applyNumberFormat="1" applyFill="1" applyBorder="1"/>
    <xf numFmtId="0" fontId="0" fillId="0" borderId="17" xfId="0" applyBorder="1"/>
    <xf numFmtId="0" fontId="6" fillId="0" borderId="14" xfId="0" applyFont="1" applyBorder="1" applyAlignment="1">
      <alignment horizontal="right" wrapText="1"/>
    </xf>
    <xf numFmtId="164" fontId="5" fillId="2" borderId="14" xfId="0" applyNumberFormat="1" applyFont="1" applyFill="1" applyBorder="1" applyAlignment="1">
      <alignment horizontal="right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4" xfId="0" applyBorder="1" applyAlignment="1">
      <alignment horizontal="right" wrapText="1"/>
    </xf>
    <xf numFmtId="164" fontId="0" fillId="0" borderId="7" xfId="0" applyNumberFormat="1" applyBorder="1"/>
    <xf numFmtId="164" fontId="0" fillId="0" borderId="9" xfId="0" applyNumberFormat="1" applyBorder="1"/>
    <xf numFmtId="164" fontId="0" fillId="0" borderId="14" xfId="0" applyNumberFormat="1" applyBorder="1"/>
    <xf numFmtId="164" fontId="8" fillId="2" borderId="14" xfId="0" applyNumberFormat="1" applyFont="1" applyFill="1" applyBorder="1" applyAlignment="1">
      <alignment horizontal="right" wrapText="1"/>
    </xf>
    <xf numFmtId="164" fontId="8" fillId="4" borderId="14" xfId="2" applyNumberFormat="1" applyFont="1" applyBorder="1"/>
    <xf numFmtId="164" fontId="0" fillId="3" borderId="6" xfId="0" applyNumberFormat="1" applyFill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164" fontId="0" fillId="3" borderId="9" xfId="0" applyNumberFormat="1" applyFill="1" applyBorder="1" applyAlignment="1">
      <alignment horizontal="right" wrapText="1"/>
    </xf>
    <xf numFmtId="164" fontId="0" fillId="0" borderId="12" xfId="0" applyNumberFormat="1" applyBorder="1"/>
    <xf numFmtId="0" fontId="5" fillId="0" borderId="14" xfId="0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0" fontId="6" fillId="0" borderId="13" xfId="0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4" fillId="0" borderId="12" xfId="0" applyFont="1" applyBorder="1" applyAlignment="1">
      <alignment horizontal="right" wrapText="1"/>
    </xf>
    <xf numFmtId="164" fontId="9" fillId="4" borderId="14" xfId="3" applyNumberFormat="1" applyFont="1" applyFill="1" applyBorder="1"/>
    <xf numFmtId="164" fontId="1" fillId="4" borderId="12" xfId="2" applyNumberFormat="1" applyBorder="1" applyAlignment="1">
      <alignment horizontal="right"/>
    </xf>
    <xf numFmtId="6" fontId="0" fillId="0" borderId="0" xfId="0" applyNumberFormat="1"/>
    <xf numFmtId="164" fontId="8" fillId="2" borderId="6" xfId="1" applyNumberFormat="1" applyFont="1" applyFill="1" applyBorder="1" applyAlignment="1">
      <alignment horizontal="right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8" fillId="4" borderId="6" xfId="2" applyNumberFormat="1" applyFont="1" applyBorder="1"/>
    <xf numFmtId="164" fontId="0" fillId="0" borderId="6" xfId="0" applyNumberFormat="1" applyBorder="1" applyAlignment="1">
      <alignment horizontal="right" wrapText="1"/>
    </xf>
    <xf numFmtId="164" fontId="5" fillId="2" borderId="13" xfId="0" applyNumberFormat="1" applyFont="1" applyFill="1" applyBorder="1" applyAlignment="1">
      <alignment horizontal="right" wrapText="1"/>
    </xf>
    <xf numFmtId="164" fontId="1" fillId="4" borderId="13" xfId="2" applyNumberFormat="1" applyBorder="1"/>
    <xf numFmtId="164" fontId="8" fillId="2" borderId="13" xfId="0" applyNumberFormat="1" applyFont="1" applyFill="1" applyBorder="1" applyAlignment="1">
      <alignment horizontal="right" wrapText="1"/>
    </xf>
    <xf numFmtId="164" fontId="8" fillId="4" borderId="13" xfId="2" applyNumberFormat="1" applyFont="1" applyBorder="1"/>
    <xf numFmtId="164" fontId="8" fillId="2" borderId="12" xfId="3" applyNumberFormat="1" applyFont="1" applyFill="1" applyBorder="1" applyAlignment="1">
      <alignment horizontal="right" wrapText="1"/>
    </xf>
    <xf numFmtId="164" fontId="8" fillId="4" borderId="12" xfId="3" applyNumberFormat="1" applyFont="1" applyFill="1" applyBorder="1"/>
    <xf numFmtId="44" fontId="10" fillId="0" borderId="0" xfId="1" applyFont="1"/>
    <xf numFmtId="0" fontId="11" fillId="5" borderId="19" xfId="4"/>
    <xf numFmtId="164" fontId="11" fillId="5" borderId="19" xfId="4" applyNumberFormat="1" applyAlignment="1">
      <alignment horizontal="right"/>
    </xf>
    <xf numFmtId="0" fontId="12" fillId="5" borderId="19" xfId="4" applyFont="1" applyAlignment="1">
      <alignment wrapText="1"/>
    </xf>
    <xf numFmtId="0" fontId="11" fillId="5" borderId="19" xfId="4" applyFont="1" applyAlignment="1">
      <alignment wrapText="1"/>
    </xf>
    <xf numFmtId="164" fontId="11" fillId="5" borderId="19" xfId="4" applyNumberFormat="1" applyFont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164" fontId="5" fillId="2" borderId="7" xfId="0" applyNumberFormat="1" applyFont="1" applyFill="1" applyBorder="1" applyAlignment="1">
      <alignment horizontal="right" wrapText="1"/>
    </xf>
    <xf numFmtId="164" fontId="1" fillId="4" borderId="7" xfId="2" applyNumberFormat="1" applyBorder="1"/>
    <xf numFmtId="164" fontId="0" fillId="2" borderId="14" xfId="0" applyNumberFormat="1" applyFont="1" applyFill="1" applyBorder="1" applyAlignment="1">
      <alignment horizontal="right" wrapText="1"/>
    </xf>
    <xf numFmtId="164" fontId="9" fillId="2" borderId="14" xfId="3" applyNumberFormat="1" applyFont="1" applyFill="1" applyBorder="1" applyAlignment="1">
      <alignment horizontal="right" wrapText="1"/>
    </xf>
    <xf numFmtId="164" fontId="1" fillId="4" borderId="6" xfId="2" applyNumberFormat="1" applyFont="1" applyBorder="1"/>
    <xf numFmtId="164" fontId="13" fillId="2" borderId="14" xfId="3" applyNumberFormat="1" applyFont="1" applyFill="1" applyBorder="1" applyAlignment="1">
      <alignment horizontal="right" wrapText="1"/>
    </xf>
    <xf numFmtId="164" fontId="14" fillId="2" borderId="6" xfId="1" applyNumberFormat="1" applyFont="1" applyFill="1" applyBorder="1" applyAlignment="1">
      <alignment horizontal="right" wrapText="1"/>
    </xf>
    <xf numFmtId="164" fontId="13" fillId="4" borderId="14" xfId="3" applyNumberFormat="1" applyFont="1" applyFill="1" applyBorder="1"/>
  </cellXfs>
  <cellStyles count="5">
    <cellStyle name="20 % - Dekorfärg6" xfId="2" builtinId="50"/>
    <cellStyle name="Indata" xfId="4" builtinId="20"/>
    <cellStyle name="Normal" xfId="0" builtinId="0"/>
    <cellStyle name="Summa" xfId="3" builtinId="2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22" workbookViewId="0">
      <selection activeCell="D46" sqref="D46"/>
    </sheetView>
  </sheetViews>
  <sheetFormatPr baseColWidth="10" defaultColWidth="8.83203125" defaultRowHeight="15" x14ac:dyDescent="0.2"/>
  <cols>
    <col min="1" max="1" width="22.5" bestFit="1" customWidth="1"/>
    <col min="3" max="3" width="13.6640625" style="2" bestFit="1" customWidth="1"/>
    <col min="4" max="4" width="14.83203125" style="3" customWidth="1"/>
    <col min="5" max="5" width="19.83203125" style="2" customWidth="1"/>
    <col min="6" max="6" width="9.1640625" customWidth="1"/>
  </cols>
  <sheetData>
    <row r="1" spans="1:6" ht="26" thickBot="1" x14ac:dyDescent="0.25">
      <c r="A1" s="19" t="s">
        <v>0</v>
      </c>
      <c r="B1" s="20"/>
      <c r="C1" s="91" t="s">
        <v>1</v>
      </c>
      <c r="D1" s="52" t="s">
        <v>93</v>
      </c>
      <c r="E1" s="91" t="s">
        <v>98</v>
      </c>
    </row>
    <row r="2" spans="1:6" ht="16" thickBot="1" x14ac:dyDescent="0.25">
      <c r="A2" s="57"/>
      <c r="B2" s="57"/>
      <c r="C2" s="58"/>
      <c r="D2" s="53"/>
      <c r="E2" s="58"/>
    </row>
    <row r="3" spans="1:6" ht="16" thickBot="1" x14ac:dyDescent="0.25">
      <c r="A3" s="57"/>
      <c r="B3" s="57"/>
      <c r="C3" s="58"/>
      <c r="D3" s="53"/>
      <c r="E3" s="58"/>
    </row>
    <row r="4" spans="1:6" ht="18.75" customHeight="1" thickBot="1" x14ac:dyDescent="0.25">
      <c r="A4" s="24" t="s">
        <v>2</v>
      </c>
      <c r="B4" s="22"/>
      <c r="C4" s="13"/>
      <c r="D4" s="53"/>
      <c r="E4" s="13"/>
    </row>
    <row r="5" spans="1:6" ht="17" thickBot="1" x14ac:dyDescent="0.25">
      <c r="A5" s="27" t="s">
        <v>3</v>
      </c>
      <c r="B5" s="22"/>
      <c r="C5" s="59">
        <f>Direktör!C8</f>
        <v>40000</v>
      </c>
      <c r="D5" s="15">
        <f>Direktör!D8</f>
        <v>30130</v>
      </c>
      <c r="E5" s="90">
        <f>D5-C5</f>
        <v>-9870</v>
      </c>
      <c r="F5" s="89"/>
    </row>
    <row r="6" spans="1:6" ht="18.75" customHeight="1" thickBot="1" x14ac:dyDescent="0.25">
      <c r="A6" s="27" t="s">
        <v>4</v>
      </c>
      <c r="B6" s="22"/>
      <c r="C6" s="59">
        <f>Ekonomi!D9</f>
        <v>97500</v>
      </c>
      <c r="D6" s="15">
        <f>Ekonomi!E9</f>
        <v>111589.62</v>
      </c>
      <c r="E6" s="59">
        <f>D6-C6</f>
        <v>14089.619999999995</v>
      </c>
    </row>
    <row r="7" spans="1:6" ht="17" thickBot="1" x14ac:dyDescent="0.25">
      <c r="A7" s="27" t="s">
        <v>5</v>
      </c>
      <c r="B7" s="22"/>
      <c r="C7" s="59">
        <f>Turné!D8</f>
        <v>85500</v>
      </c>
      <c r="D7" s="15">
        <f>Turné!E8</f>
        <v>75026.62</v>
      </c>
      <c r="E7" s="90">
        <f>D7-C7</f>
        <v>-10473.380000000005</v>
      </c>
    </row>
    <row r="8" spans="1:6" ht="17" thickBot="1" x14ac:dyDescent="0.25">
      <c r="A8" s="27" t="s">
        <v>6</v>
      </c>
      <c r="B8" s="22"/>
      <c r="C8" s="59">
        <f>Staben!D5</f>
        <v>0</v>
      </c>
      <c r="D8" s="15">
        <v>0</v>
      </c>
      <c r="E8" s="59">
        <v>0</v>
      </c>
    </row>
    <row r="9" spans="1:6" ht="17" thickBot="1" x14ac:dyDescent="0.25">
      <c r="A9" s="27" t="s">
        <v>8</v>
      </c>
      <c r="B9" s="22"/>
      <c r="C9" s="59">
        <f>PR!D6</f>
        <v>50000</v>
      </c>
      <c r="D9" s="15">
        <f>PR!E6</f>
        <v>46000</v>
      </c>
      <c r="E9" s="90">
        <f>D9-C9</f>
        <v>-4000</v>
      </c>
    </row>
    <row r="10" spans="1:6" ht="17" thickBot="1" x14ac:dyDescent="0.25">
      <c r="A10" s="27" t="s">
        <v>9</v>
      </c>
      <c r="B10" s="22"/>
      <c r="C10" s="59">
        <v>0</v>
      </c>
      <c r="D10" s="15">
        <v>0</v>
      </c>
      <c r="E10" s="59">
        <v>0</v>
      </c>
    </row>
    <row r="11" spans="1:6" ht="17" thickBot="1" x14ac:dyDescent="0.25">
      <c r="A11" s="27" t="s">
        <v>10</v>
      </c>
      <c r="B11" s="22"/>
      <c r="C11" s="59">
        <v>0</v>
      </c>
      <c r="D11" s="15">
        <v>0</v>
      </c>
      <c r="E11" s="59">
        <v>0</v>
      </c>
    </row>
    <row r="12" spans="1:6" ht="17" thickBot="1" x14ac:dyDescent="0.25">
      <c r="A12" s="27" t="s">
        <v>11</v>
      </c>
      <c r="B12" s="22"/>
      <c r="C12" s="59">
        <v>0</v>
      </c>
      <c r="D12" s="15">
        <v>0</v>
      </c>
      <c r="E12" s="59">
        <v>0</v>
      </c>
    </row>
    <row r="13" spans="1:6" ht="17" thickBot="1" x14ac:dyDescent="0.25">
      <c r="A13" s="27" t="s">
        <v>12</v>
      </c>
      <c r="B13" s="22"/>
      <c r="C13" s="59">
        <v>0</v>
      </c>
      <c r="D13" s="15">
        <v>0</v>
      </c>
      <c r="E13" s="59">
        <v>0</v>
      </c>
    </row>
    <row r="14" spans="1:6" ht="17" thickBot="1" x14ac:dyDescent="0.25">
      <c r="A14" s="27" t="s">
        <v>13</v>
      </c>
      <c r="B14" s="22"/>
      <c r="C14" s="59">
        <v>0</v>
      </c>
      <c r="D14" s="15">
        <v>0</v>
      </c>
      <c r="E14" s="59">
        <v>0</v>
      </c>
    </row>
    <row r="15" spans="1:6" ht="17" thickBot="1" x14ac:dyDescent="0.25">
      <c r="A15" s="54" t="s">
        <v>14</v>
      </c>
      <c r="B15" s="38"/>
      <c r="C15" s="61">
        <f>Spexmästeri!D6</f>
        <v>5000</v>
      </c>
      <c r="D15" s="88">
        <v>0</v>
      </c>
      <c r="E15" s="61">
        <v>0</v>
      </c>
    </row>
    <row r="16" spans="1:6" ht="17" thickBot="1" x14ac:dyDescent="0.25">
      <c r="A16" s="48" t="s">
        <v>15</v>
      </c>
      <c r="B16" s="40"/>
      <c r="C16" s="47">
        <f>SUM(C5:C15)</f>
        <v>278000</v>
      </c>
      <c r="D16" s="46">
        <f>SUM(D5:D15)</f>
        <v>262746.23999999999</v>
      </c>
      <c r="E16" s="113">
        <f>SUM(E5:E15)</f>
        <v>-10253.760000000009</v>
      </c>
      <c r="F16" s="100"/>
    </row>
    <row r="17" spans="1:5" ht="16" thickBot="1" x14ac:dyDescent="0.25">
      <c r="A17" s="62"/>
      <c r="B17" s="39"/>
      <c r="C17" s="63"/>
      <c r="D17" s="74"/>
      <c r="E17" s="63"/>
    </row>
    <row r="18" spans="1:5" ht="16" thickBot="1" x14ac:dyDescent="0.25">
      <c r="A18" s="27"/>
      <c r="B18" s="22"/>
      <c r="C18" s="60"/>
      <c r="D18" s="53"/>
      <c r="E18" s="60"/>
    </row>
    <row r="19" spans="1:5" ht="17" thickBot="1" x14ac:dyDescent="0.25">
      <c r="A19" s="24" t="s">
        <v>16</v>
      </c>
      <c r="B19" s="22"/>
      <c r="C19" s="13"/>
      <c r="D19" s="53"/>
      <c r="E19" s="13"/>
    </row>
    <row r="20" spans="1:5" ht="17" thickBot="1" x14ac:dyDescent="0.25">
      <c r="A20" s="27" t="s">
        <v>3</v>
      </c>
      <c r="B20" s="22"/>
      <c r="C20" s="59">
        <f>Direktör!C17</f>
        <v>36700</v>
      </c>
      <c r="D20" s="15">
        <f>Direktör!D17</f>
        <v>7485</v>
      </c>
      <c r="E20" s="59">
        <f t="shared" ref="E20:E29" si="0">C20-D20</f>
        <v>29215</v>
      </c>
    </row>
    <row r="21" spans="1:5" ht="17" thickBot="1" x14ac:dyDescent="0.25">
      <c r="A21" s="27" t="s">
        <v>4</v>
      </c>
      <c r="B21" s="22"/>
      <c r="C21" s="59">
        <f>Ekonomi!D16</f>
        <v>2200</v>
      </c>
      <c r="D21" s="15">
        <f>Ekonomi!E16</f>
        <v>250</v>
      </c>
      <c r="E21" s="59">
        <f t="shared" si="0"/>
        <v>1950</v>
      </c>
    </row>
    <row r="22" spans="1:5" ht="17" thickBot="1" x14ac:dyDescent="0.25">
      <c r="A22" s="27" t="s">
        <v>5</v>
      </c>
      <c r="B22" s="22"/>
      <c r="C22" s="59">
        <f>Turné!D18</f>
        <v>70000</v>
      </c>
      <c r="D22" s="15">
        <f>Turné!E18</f>
        <v>105966.19</v>
      </c>
      <c r="E22" s="90">
        <f t="shared" si="0"/>
        <v>-35966.19</v>
      </c>
    </row>
    <row r="23" spans="1:5" ht="17" thickBot="1" x14ac:dyDescent="0.25">
      <c r="A23" s="27" t="s">
        <v>6</v>
      </c>
      <c r="B23" s="22"/>
      <c r="C23" s="59">
        <f>Staben!D13</f>
        <v>5550</v>
      </c>
      <c r="D23" s="15">
        <f>Staben!E13</f>
        <v>5309.4400000000005</v>
      </c>
      <c r="E23" s="59">
        <f t="shared" si="0"/>
        <v>240.55999999999949</v>
      </c>
    </row>
    <row r="24" spans="1:5" ht="17" thickBot="1" x14ac:dyDescent="0.25">
      <c r="A24" s="27" t="s">
        <v>8</v>
      </c>
      <c r="B24" s="22"/>
      <c r="C24" s="59">
        <f>PR!D22</f>
        <v>45378</v>
      </c>
      <c r="D24" s="15">
        <f>PR!E22</f>
        <v>47780</v>
      </c>
      <c r="E24" s="90">
        <f t="shared" si="0"/>
        <v>-2402</v>
      </c>
    </row>
    <row r="25" spans="1:5" ht="17" thickBot="1" x14ac:dyDescent="0.25">
      <c r="A25" s="27" t="s">
        <v>9</v>
      </c>
      <c r="B25" s="22"/>
      <c r="C25" s="59">
        <f>Orkester!D14</f>
        <v>36900</v>
      </c>
      <c r="D25" s="15">
        <f>Orkester!E14</f>
        <v>59180.93</v>
      </c>
      <c r="E25" s="90">
        <f t="shared" si="0"/>
        <v>-22280.93</v>
      </c>
    </row>
    <row r="26" spans="1:5" ht="17" thickBot="1" x14ac:dyDescent="0.25">
      <c r="A26" s="27" t="s">
        <v>10</v>
      </c>
      <c r="B26" s="22"/>
      <c r="C26" s="59">
        <f>Ensemble!D11</f>
        <v>2800</v>
      </c>
      <c r="D26" s="15">
        <v>0</v>
      </c>
      <c r="E26" s="59">
        <f t="shared" si="0"/>
        <v>2800</v>
      </c>
    </row>
    <row r="27" spans="1:5" ht="17" thickBot="1" x14ac:dyDescent="0.25">
      <c r="A27" s="27" t="s">
        <v>11</v>
      </c>
      <c r="B27" s="22"/>
      <c r="C27" s="59">
        <f>Manus!D11</f>
        <v>2812</v>
      </c>
      <c r="D27" s="15">
        <f>Manus!E11</f>
        <v>0</v>
      </c>
      <c r="E27" s="59">
        <f t="shared" si="0"/>
        <v>2812</v>
      </c>
    </row>
    <row r="28" spans="1:5" ht="17" thickBot="1" x14ac:dyDescent="0.25">
      <c r="A28" s="27" t="s">
        <v>12</v>
      </c>
      <c r="B28" s="22"/>
      <c r="C28" s="59">
        <f>Dekor!D13</f>
        <v>9650</v>
      </c>
      <c r="D28" s="15">
        <f>Dekor!E13</f>
        <v>7444.4</v>
      </c>
      <c r="E28" s="59">
        <f t="shared" si="0"/>
        <v>2205.6000000000004</v>
      </c>
    </row>
    <row r="29" spans="1:5" ht="17" thickBot="1" x14ac:dyDescent="0.25">
      <c r="A29" s="27" t="s">
        <v>13</v>
      </c>
      <c r="B29" s="22"/>
      <c r="C29" s="59">
        <f>'Kostym och Smink'!D15</f>
        <v>33200</v>
      </c>
      <c r="D29" s="15">
        <f>'Kostym och Smink'!E15</f>
        <v>30856.98</v>
      </c>
      <c r="E29" s="59">
        <f t="shared" si="0"/>
        <v>2343.0200000000004</v>
      </c>
    </row>
    <row r="30" spans="1:5" ht="17" thickBot="1" x14ac:dyDescent="0.25">
      <c r="A30" s="54" t="s">
        <v>14</v>
      </c>
      <c r="B30" s="38"/>
      <c r="C30" s="61">
        <f>Spexmästeri!D11</f>
        <v>350</v>
      </c>
      <c r="D30" s="45">
        <f>Spexmästeri!E11</f>
        <v>350</v>
      </c>
      <c r="E30" s="61">
        <f>Spexmästeri!F11</f>
        <v>0</v>
      </c>
    </row>
    <row r="31" spans="1:5" ht="17" thickBot="1" x14ac:dyDescent="0.25">
      <c r="A31" s="48" t="s">
        <v>17</v>
      </c>
      <c r="B31" s="40"/>
      <c r="C31" s="47">
        <f>SUM(C20:C30)</f>
        <v>245540</v>
      </c>
      <c r="D31" s="46">
        <f>SUM(D20:D30)</f>
        <v>264622.94</v>
      </c>
      <c r="E31" s="113">
        <f>SUM(E20:E30)</f>
        <v>-19082.940000000006</v>
      </c>
    </row>
    <row r="32" spans="1:5" ht="16" thickBot="1" x14ac:dyDescent="0.25">
      <c r="A32" s="62"/>
      <c r="B32" s="39"/>
      <c r="C32" s="30"/>
      <c r="D32" s="74"/>
      <c r="E32" s="30"/>
    </row>
    <row r="33" spans="1:5" ht="16" thickBot="1" x14ac:dyDescent="0.25">
      <c r="A33" s="27"/>
      <c r="B33" s="22"/>
      <c r="C33" s="13"/>
      <c r="D33" s="53"/>
      <c r="E33" s="13"/>
    </row>
    <row r="34" spans="1:5" ht="17" thickBot="1" x14ac:dyDescent="0.25">
      <c r="A34" s="24" t="s">
        <v>18</v>
      </c>
      <c r="B34" s="22"/>
      <c r="C34" s="13"/>
      <c r="D34" s="53"/>
      <c r="E34" s="13"/>
    </row>
    <row r="35" spans="1:5" ht="17" thickBot="1" x14ac:dyDescent="0.25">
      <c r="A35" s="27" t="s">
        <v>3</v>
      </c>
      <c r="B35" s="22"/>
      <c r="C35" s="59">
        <f>Direktör!C19</f>
        <v>3300</v>
      </c>
      <c r="D35" s="15">
        <f>Direktör!D19</f>
        <v>22645</v>
      </c>
      <c r="E35" s="114">
        <f t="shared" ref="E35:E44" si="1">D35-C35</f>
        <v>19345</v>
      </c>
    </row>
    <row r="36" spans="1:5" ht="17" thickBot="1" x14ac:dyDescent="0.25">
      <c r="A36" s="27" t="s">
        <v>4</v>
      </c>
      <c r="B36" s="22"/>
      <c r="C36" s="59">
        <f>Ekonomi!D18</f>
        <v>95300</v>
      </c>
      <c r="D36" s="15">
        <f>Ekonomi!E18</f>
        <v>111339.62</v>
      </c>
      <c r="E36" s="59">
        <f t="shared" si="1"/>
        <v>16039.619999999995</v>
      </c>
    </row>
    <row r="37" spans="1:5" ht="17" thickBot="1" x14ac:dyDescent="0.25">
      <c r="A37" s="27" t="s">
        <v>5</v>
      </c>
      <c r="B37" s="22"/>
      <c r="C37" s="114">
        <f>Turné!D20</f>
        <v>15500</v>
      </c>
      <c r="D37" s="92">
        <f>Turné!E20</f>
        <v>-30939.570000000007</v>
      </c>
      <c r="E37" s="90">
        <f t="shared" si="1"/>
        <v>-46439.570000000007</v>
      </c>
    </row>
    <row r="38" spans="1:5" ht="17" thickBot="1" x14ac:dyDescent="0.25">
      <c r="A38" s="27" t="s">
        <v>6</v>
      </c>
      <c r="B38" s="22"/>
      <c r="C38" s="90">
        <f>Staben!D15</f>
        <v>-5550</v>
      </c>
      <c r="D38" s="92">
        <f>Staben!E15</f>
        <v>-5309.4400000000005</v>
      </c>
      <c r="E38" s="114">
        <f t="shared" si="1"/>
        <v>240.55999999999949</v>
      </c>
    </row>
    <row r="39" spans="1:5" ht="17" thickBot="1" x14ac:dyDescent="0.25">
      <c r="A39" s="27" t="s">
        <v>8</v>
      </c>
      <c r="B39" s="22"/>
      <c r="C39" s="59">
        <f>PR!D24</f>
        <v>4622</v>
      </c>
      <c r="D39" s="92">
        <f>PR!E24</f>
        <v>-1780</v>
      </c>
      <c r="E39" s="90">
        <f t="shared" si="1"/>
        <v>-6402</v>
      </c>
    </row>
    <row r="40" spans="1:5" ht="17" thickBot="1" x14ac:dyDescent="0.25">
      <c r="A40" s="27" t="s">
        <v>9</v>
      </c>
      <c r="B40" s="22"/>
      <c r="C40" s="90">
        <f>Orkester!D16</f>
        <v>-36900</v>
      </c>
      <c r="D40" s="92">
        <f>Orkester!E16</f>
        <v>-59180.93</v>
      </c>
      <c r="E40" s="90">
        <f t="shared" si="1"/>
        <v>-22280.93</v>
      </c>
    </row>
    <row r="41" spans="1:5" ht="17" thickBot="1" x14ac:dyDescent="0.25">
      <c r="A41" s="27" t="s">
        <v>10</v>
      </c>
      <c r="B41" s="22"/>
      <c r="C41" s="90">
        <f>Ensemble!D13</f>
        <v>-2800</v>
      </c>
      <c r="D41" s="15">
        <v>0</v>
      </c>
      <c r="E41" s="114">
        <f t="shared" si="1"/>
        <v>2800</v>
      </c>
    </row>
    <row r="42" spans="1:5" ht="17" thickBot="1" x14ac:dyDescent="0.25">
      <c r="A42" s="27" t="s">
        <v>11</v>
      </c>
      <c r="B42" s="22"/>
      <c r="C42" s="90">
        <f>Manus!D13</f>
        <v>-2812</v>
      </c>
      <c r="D42" s="92">
        <f>Manus!E13</f>
        <v>0</v>
      </c>
      <c r="E42" s="114">
        <f t="shared" si="1"/>
        <v>2812</v>
      </c>
    </row>
    <row r="43" spans="1:5" ht="17" thickBot="1" x14ac:dyDescent="0.25">
      <c r="A43" s="27" t="s">
        <v>12</v>
      </c>
      <c r="B43" s="22"/>
      <c r="C43" s="90">
        <f>Dekor!D15</f>
        <v>-9650</v>
      </c>
      <c r="D43" s="92">
        <f>Dekor!E15</f>
        <v>-7444.4</v>
      </c>
      <c r="E43" s="114">
        <f t="shared" si="1"/>
        <v>2205.6000000000004</v>
      </c>
    </row>
    <row r="44" spans="1:5" ht="17" thickBot="1" x14ac:dyDescent="0.25">
      <c r="A44" s="27" t="s">
        <v>13</v>
      </c>
      <c r="B44" s="22"/>
      <c r="C44" s="90">
        <f>'Kostym och Smink'!D17</f>
        <v>-33200</v>
      </c>
      <c r="D44" s="92">
        <f>'Kostym och Smink'!E17</f>
        <v>-30856.98</v>
      </c>
      <c r="E44" s="114">
        <f t="shared" si="1"/>
        <v>2343.0200000000004</v>
      </c>
    </row>
    <row r="45" spans="1:5" ht="17" thickBot="1" x14ac:dyDescent="0.25">
      <c r="A45" s="64" t="s">
        <v>14</v>
      </c>
      <c r="B45" s="65"/>
      <c r="C45" s="98">
        <v>-350</v>
      </c>
      <c r="D45" s="99">
        <v>-350</v>
      </c>
      <c r="E45" s="98">
        <v>0</v>
      </c>
    </row>
    <row r="46" spans="1:5" ht="17" thickBot="1" x14ac:dyDescent="0.25">
      <c r="A46" s="48" t="s">
        <v>19</v>
      </c>
      <c r="B46" s="40"/>
      <c r="C46" s="111">
        <f>SUM(C35:C45)</f>
        <v>27460</v>
      </c>
      <c r="D46" s="115">
        <f>SUM(D35:D45)</f>
        <v>-1876.7000000000153</v>
      </c>
      <c r="E46" s="113">
        <f>SUM(E35:E45)</f>
        <v>-29336.700000000015</v>
      </c>
    </row>
    <row r="47" spans="1:5" x14ac:dyDescent="0.2">
      <c r="A47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22EB-B4C0-4CC3-8B91-166F4CEEDDF9}">
  <dimension ref="A1:G30"/>
  <sheetViews>
    <sheetView workbookViewId="0">
      <selection activeCell="G12" sqref="G12"/>
    </sheetView>
  </sheetViews>
  <sheetFormatPr baseColWidth="10" defaultColWidth="8.83203125" defaultRowHeight="15" x14ac:dyDescent="0.2"/>
  <cols>
    <col min="1" max="1" width="18.5" bestFit="1" customWidth="1"/>
    <col min="2" max="2" width="18.33203125" bestFit="1" customWidth="1"/>
    <col min="4" max="4" width="12" style="4" bestFit="1" customWidth="1"/>
    <col min="5" max="5" width="10.83203125" style="3" bestFit="1" customWidth="1"/>
    <col min="6" max="6" width="5.33203125" customWidth="1"/>
  </cols>
  <sheetData>
    <row r="1" spans="1:7" ht="26" thickBot="1" x14ac:dyDescent="0.25">
      <c r="A1" s="19" t="s">
        <v>12</v>
      </c>
      <c r="B1" s="20"/>
      <c r="C1" s="20"/>
      <c r="D1" s="70" t="s">
        <v>1</v>
      </c>
      <c r="E1" s="52" t="s">
        <v>93</v>
      </c>
    </row>
    <row r="2" spans="1:7" ht="16" thickBot="1" x14ac:dyDescent="0.25">
      <c r="A2" s="22"/>
      <c r="B2" s="22"/>
      <c r="C2" s="22"/>
      <c r="D2" s="53"/>
      <c r="E2" s="53"/>
    </row>
    <row r="3" spans="1:7" ht="16" thickBot="1" x14ac:dyDescent="0.25">
      <c r="A3" s="22"/>
      <c r="B3" s="22"/>
      <c r="C3" s="22"/>
      <c r="D3" s="53"/>
      <c r="E3" s="53"/>
    </row>
    <row r="4" spans="1:7" ht="17" thickBot="1" x14ac:dyDescent="0.25">
      <c r="A4" s="86" t="s">
        <v>2</v>
      </c>
      <c r="B4" s="38"/>
      <c r="C4" s="38"/>
      <c r="D4" s="81"/>
      <c r="E4" s="81"/>
    </row>
    <row r="5" spans="1:7" ht="17" thickBot="1" x14ac:dyDescent="0.25">
      <c r="A5" s="68" t="s">
        <v>15</v>
      </c>
      <c r="B5" s="55"/>
      <c r="C5" s="55"/>
      <c r="D5" s="69">
        <v>0</v>
      </c>
      <c r="E5" s="56">
        <v>0</v>
      </c>
    </row>
    <row r="6" spans="1:7" ht="16" thickBot="1" x14ac:dyDescent="0.25">
      <c r="A6" s="39"/>
      <c r="B6" s="39"/>
      <c r="C6" s="39"/>
      <c r="D6" s="74"/>
      <c r="E6" s="74"/>
    </row>
    <row r="7" spans="1:7" ht="16" thickBot="1" x14ac:dyDescent="0.25">
      <c r="A7" s="22"/>
      <c r="B7" s="22"/>
      <c r="C7" s="22"/>
      <c r="D7" s="53"/>
      <c r="E7" s="53"/>
    </row>
    <row r="8" spans="1:7" ht="17" thickBot="1" x14ac:dyDescent="0.25">
      <c r="A8" s="24" t="s">
        <v>16</v>
      </c>
      <c r="B8" s="22"/>
      <c r="C8" s="22"/>
      <c r="D8" s="53"/>
      <c r="E8" s="53"/>
    </row>
    <row r="9" spans="1:7" ht="17" thickBot="1" x14ac:dyDescent="0.25">
      <c r="A9" s="27" t="s">
        <v>84</v>
      </c>
      <c r="B9" s="22"/>
      <c r="C9" s="22"/>
      <c r="D9" s="28">
        <f>SUM(D20:D30)</f>
        <v>5350</v>
      </c>
      <c r="E9" s="15">
        <f>369.4+3079</f>
        <v>3448.4</v>
      </c>
    </row>
    <row r="10" spans="1:7" ht="17" thickBot="1" x14ac:dyDescent="0.25">
      <c r="A10" s="27" t="s">
        <v>51</v>
      </c>
      <c r="B10" s="22"/>
      <c r="C10" s="22"/>
      <c r="D10" s="28">
        <v>650</v>
      </c>
      <c r="E10" s="15">
        <v>640</v>
      </c>
    </row>
    <row r="11" spans="1:7" ht="17" thickBot="1" x14ac:dyDescent="0.25">
      <c r="A11" s="25" t="s">
        <v>52</v>
      </c>
      <c r="B11" s="22"/>
      <c r="C11" s="22"/>
      <c r="D11" s="28">
        <v>3000</v>
      </c>
      <c r="E11" s="112">
        <v>3000</v>
      </c>
      <c r="F11" t="s">
        <v>60</v>
      </c>
      <c r="G11" t="s">
        <v>100</v>
      </c>
    </row>
    <row r="12" spans="1:7" ht="17" thickBot="1" x14ac:dyDescent="0.25">
      <c r="A12" s="25" t="s">
        <v>36</v>
      </c>
      <c r="B12" s="22"/>
      <c r="C12" s="22"/>
      <c r="D12" s="28">
        <v>650</v>
      </c>
      <c r="E12" s="15">
        <f>276+80</f>
        <v>356</v>
      </c>
    </row>
    <row r="13" spans="1:7" ht="17" thickBot="1" x14ac:dyDescent="0.25">
      <c r="A13" s="68" t="s">
        <v>17</v>
      </c>
      <c r="B13" s="55"/>
      <c r="C13" s="55"/>
      <c r="D13" s="69">
        <f>SUM(D9:D12)</f>
        <v>9650</v>
      </c>
      <c r="E13" s="56">
        <f>SUM(E9:E12)</f>
        <v>7444.4</v>
      </c>
    </row>
    <row r="14" spans="1:7" ht="16" thickBot="1" x14ac:dyDescent="0.25">
      <c r="A14" s="55"/>
      <c r="B14" s="55"/>
      <c r="C14" s="55"/>
      <c r="D14" s="75"/>
      <c r="E14" s="75"/>
    </row>
    <row r="15" spans="1:7" ht="17" thickBot="1" x14ac:dyDescent="0.25">
      <c r="A15" s="68" t="s">
        <v>26</v>
      </c>
      <c r="B15" s="55"/>
      <c r="C15" s="55"/>
      <c r="D15" s="76">
        <f>D5-D13</f>
        <v>-9650</v>
      </c>
      <c r="E15" s="77">
        <f>E5-E13</f>
        <v>-7444.4</v>
      </c>
    </row>
    <row r="19" spans="2:4" x14ac:dyDescent="0.2">
      <c r="B19" s="101" t="s">
        <v>60</v>
      </c>
      <c r="C19" s="101"/>
      <c r="D19" s="102"/>
    </row>
    <row r="20" spans="2:4" ht="16" x14ac:dyDescent="0.2">
      <c r="B20" s="103" t="s">
        <v>74</v>
      </c>
      <c r="C20" s="104"/>
      <c r="D20" s="105">
        <v>2000</v>
      </c>
    </row>
    <row r="21" spans="2:4" ht="16" x14ac:dyDescent="0.2">
      <c r="B21" s="103" t="s">
        <v>75</v>
      </c>
      <c r="C21" s="104"/>
      <c r="D21" s="105">
        <v>400</v>
      </c>
    </row>
    <row r="22" spans="2:4" ht="16" x14ac:dyDescent="0.2">
      <c r="B22" s="103" t="s">
        <v>76</v>
      </c>
      <c r="C22" s="104"/>
      <c r="D22" s="105">
        <v>200</v>
      </c>
    </row>
    <row r="23" spans="2:4" ht="16" x14ac:dyDescent="0.2">
      <c r="B23" s="103" t="s">
        <v>77</v>
      </c>
      <c r="C23" s="104"/>
      <c r="D23" s="105">
        <v>200</v>
      </c>
    </row>
    <row r="24" spans="2:4" ht="16" x14ac:dyDescent="0.2">
      <c r="B24" s="103" t="s">
        <v>78</v>
      </c>
      <c r="C24" s="104"/>
      <c r="D24" s="105">
        <v>100</v>
      </c>
    </row>
    <row r="25" spans="2:4" ht="16" x14ac:dyDescent="0.2">
      <c r="B25" s="103" t="s">
        <v>79</v>
      </c>
      <c r="C25" s="104"/>
      <c r="D25" s="105">
        <v>100</v>
      </c>
    </row>
    <row r="26" spans="2:4" ht="16" x14ac:dyDescent="0.2">
      <c r="B26" s="103" t="s">
        <v>92</v>
      </c>
      <c r="C26" s="104"/>
      <c r="D26" s="105">
        <v>1200</v>
      </c>
    </row>
    <row r="27" spans="2:4" ht="16" x14ac:dyDescent="0.2">
      <c r="B27" s="103" t="s">
        <v>80</v>
      </c>
      <c r="C27" s="104"/>
      <c r="D27" s="105">
        <v>250</v>
      </c>
    </row>
    <row r="28" spans="2:4" ht="16" x14ac:dyDescent="0.2">
      <c r="B28" s="103" t="s">
        <v>81</v>
      </c>
      <c r="C28" s="104"/>
      <c r="D28" s="105">
        <v>500</v>
      </c>
    </row>
    <row r="29" spans="2:4" ht="16" x14ac:dyDescent="0.2">
      <c r="B29" s="103" t="s">
        <v>82</v>
      </c>
      <c r="C29" s="104"/>
      <c r="D29" s="105">
        <v>100</v>
      </c>
    </row>
    <row r="30" spans="2:4" ht="16" x14ac:dyDescent="0.2">
      <c r="B30" s="103" t="s">
        <v>83</v>
      </c>
      <c r="C30" s="104"/>
      <c r="D30" s="105">
        <v>300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0F72-F505-4C20-AAD7-58B7942F643D}">
  <dimension ref="A1:G17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25" bestFit="1" customWidth="1"/>
    <col min="4" max="4" width="12" style="4" bestFit="1" customWidth="1"/>
    <col min="5" max="5" width="15.6640625" style="3" bestFit="1" customWidth="1"/>
    <col min="6" max="6" width="3.5" customWidth="1"/>
    <col min="7" max="7" width="45.5" bestFit="1" customWidth="1"/>
  </cols>
  <sheetData>
    <row r="1" spans="1:7" ht="26" thickBot="1" x14ac:dyDescent="0.25">
      <c r="A1" s="19" t="s">
        <v>73</v>
      </c>
      <c r="B1" s="20"/>
      <c r="C1" s="20"/>
      <c r="D1" s="70" t="s">
        <v>1</v>
      </c>
      <c r="E1" s="52" t="s">
        <v>93</v>
      </c>
    </row>
    <row r="2" spans="1:7" ht="16" thickBot="1" x14ac:dyDescent="0.25">
      <c r="A2" s="22"/>
      <c r="B2" s="22"/>
      <c r="C2" s="22"/>
      <c r="D2" s="93"/>
      <c r="E2" s="53"/>
    </row>
    <row r="3" spans="1:7" ht="16" thickBot="1" x14ac:dyDescent="0.25">
      <c r="A3" s="22"/>
      <c r="B3" s="22"/>
      <c r="C3" s="22"/>
      <c r="D3" s="93"/>
      <c r="E3" s="53"/>
    </row>
    <row r="4" spans="1:7" ht="17" thickBot="1" x14ac:dyDescent="0.25">
      <c r="A4" s="86" t="s">
        <v>2</v>
      </c>
      <c r="B4" s="38"/>
      <c r="C4" s="38"/>
      <c r="D4" s="81"/>
      <c r="E4" s="81"/>
    </row>
    <row r="5" spans="1:7" ht="17" thickBot="1" x14ac:dyDescent="0.25">
      <c r="A5" s="84" t="s">
        <v>15</v>
      </c>
      <c r="B5" s="85"/>
      <c r="C5" s="85"/>
      <c r="D5" s="94">
        <v>0</v>
      </c>
      <c r="E5" s="95">
        <v>0</v>
      </c>
    </row>
    <row r="6" spans="1:7" ht="16" thickBot="1" x14ac:dyDescent="0.25">
      <c r="A6" s="39"/>
      <c r="B6" s="39"/>
      <c r="C6" s="39"/>
      <c r="D6" s="74"/>
      <c r="E6" s="74"/>
    </row>
    <row r="7" spans="1:7" ht="16" thickBot="1" x14ac:dyDescent="0.25">
      <c r="A7" s="22"/>
      <c r="B7" s="22"/>
      <c r="C7" s="22"/>
      <c r="D7" s="53"/>
      <c r="E7" s="53"/>
    </row>
    <row r="8" spans="1:7" ht="17" thickBot="1" x14ac:dyDescent="0.25">
      <c r="A8" s="24" t="s">
        <v>16</v>
      </c>
      <c r="B8" s="22"/>
      <c r="C8" s="22"/>
      <c r="D8" s="53"/>
      <c r="E8" s="53"/>
    </row>
    <row r="9" spans="1:7" ht="17" thickBot="1" x14ac:dyDescent="0.25">
      <c r="A9" s="25" t="s">
        <v>50</v>
      </c>
      <c r="B9" s="22"/>
      <c r="C9" s="22"/>
      <c r="D9" s="26">
        <v>5000</v>
      </c>
      <c r="E9" s="15">
        <v>5452.03</v>
      </c>
    </row>
    <row r="10" spans="1:7" ht="17" thickBot="1" x14ac:dyDescent="0.25">
      <c r="A10" s="27" t="s">
        <v>53</v>
      </c>
      <c r="B10" s="22"/>
      <c r="C10" s="22"/>
      <c r="D10" s="26">
        <v>2750</v>
      </c>
      <c r="E10" s="15">
        <v>2825</v>
      </c>
    </row>
    <row r="11" spans="1:7" ht="17" thickBot="1" x14ac:dyDescent="0.25">
      <c r="A11" s="25" t="s">
        <v>54</v>
      </c>
      <c r="B11" s="22"/>
      <c r="C11" s="22"/>
      <c r="D11" s="28">
        <v>8000</v>
      </c>
      <c r="E11" s="15">
        <v>10021</v>
      </c>
    </row>
    <row r="12" spans="1:7" ht="17" thickBot="1" x14ac:dyDescent="0.25">
      <c r="A12" s="25" t="s">
        <v>55</v>
      </c>
      <c r="B12" s="22"/>
      <c r="C12" s="22"/>
      <c r="D12" s="28">
        <v>12000</v>
      </c>
      <c r="E12" s="112">
        <f>11140+1338.95</f>
        <v>12478.95</v>
      </c>
      <c r="F12" t="s">
        <v>60</v>
      </c>
      <c r="G12" t="s">
        <v>101</v>
      </c>
    </row>
    <row r="13" spans="1:7" ht="17" thickBot="1" x14ac:dyDescent="0.25">
      <c r="A13" s="25" t="s">
        <v>56</v>
      </c>
      <c r="B13" s="22"/>
      <c r="C13" s="22"/>
      <c r="D13" s="28">
        <v>5000</v>
      </c>
      <c r="E13" s="15">
        <v>0</v>
      </c>
    </row>
    <row r="14" spans="1:7" ht="17" thickBot="1" x14ac:dyDescent="0.25">
      <c r="A14" s="33" t="s">
        <v>36</v>
      </c>
      <c r="B14" s="38"/>
      <c r="C14" s="38"/>
      <c r="D14" s="44">
        <v>450</v>
      </c>
      <c r="E14" s="45">
        <v>80</v>
      </c>
    </row>
    <row r="15" spans="1:7" ht="17" thickBot="1" x14ac:dyDescent="0.25">
      <c r="A15" s="84" t="s">
        <v>17</v>
      </c>
      <c r="B15" s="85"/>
      <c r="C15" s="85"/>
      <c r="D15" s="94">
        <f>SUM(D9:D14)</f>
        <v>33200</v>
      </c>
      <c r="E15" s="95">
        <f>SUM(E9:E14)</f>
        <v>30856.98</v>
      </c>
    </row>
    <row r="16" spans="1:7" ht="16" thickBot="1" x14ac:dyDescent="0.25">
      <c r="A16" s="55"/>
      <c r="B16" s="55"/>
      <c r="C16" s="55"/>
      <c r="D16" s="75"/>
      <c r="E16" s="75"/>
    </row>
    <row r="17" spans="1:5" ht="17" thickBot="1" x14ac:dyDescent="0.25">
      <c r="A17" s="84" t="s">
        <v>26</v>
      </c>
      <c r="B17" s="85"/>
      <c r="C17" s="85"/>
      <c r="D17" s="96">
        <f>D5-D15</f>
        <v>-33200</v>
      </c>
      <c r="E17" s="97">
        <f>E5-E15</f>
        <v>-30856.98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057D-7013-4D5E-AF9C-77506564CD72}">
  <dimension ref="A1:E13"/>
  <sheetViews>
    <sheetView workbookViewId="0">
      <selection activeCell="J28" sqref="J28"/>
    </sheetView>
  </sheetViews>
  <sheetFormatPr baseColWidth="10" defaultColWidth="8.83203125" defaultRowHeight="15" x14ac:dyDescent="0.2"/>
  <cols>
    <col min="1" max="1" width="23" bestFit="1" customWidth="1"/>
    <col min="4" max="4" width="10.33203125" style="4" bestFit="1" customWidth="1"/>
    <col min="5" max="5" width="10.5" style="3" bestFit="1" customWidth="1"/>
  </cols>
  <sheetData>
    <row r="1" spans="1:5" ht="26" thickBot="1" x14ac:dyDescent="0.25">
      <c r="A1" s="19" t="s">
        <v>14</v>
      </c>
      <c r="B1" s="20"/>
      <c r="C1" s="20"/>
      <c r="D1" s="21" t="s">
        <v>1</v>
      </c>
      <c r="E1" s="52" t="s">
        <v>93</v>
      </c>
    </row>
    <row r="2" spans="1:5" ht="16" thickBot="1" x14ac:dyDescent="0.25">
      <c r="A2" s="22"/>
      <c r="B2" s="22"/>
      <c r="C2" s="22"/>
      <c r="D2" s="13"/>
      <c r="E2" s="53"/>
    </row>
    <row r="3" spans="1:5" ht="16" thickBot="1" x14ac:dyDescent="0.25">
      <c r="A3" s="22"/>
      <c r="B3" s="22"/>
      <c r="C3" s="22"/>
      <c r="D3" s="13"/>
      <c r="E3" s="53"/>
    </row>
    <row r="4" spans="1:5" ht="17" thickBot="1" x14ac:dyDescent="0.25">
      <c r="A4" s="24" t="s">
        <v>2</v>
      </c>
      <c r="B4" s="22"/>
      <c r="C4" s="22"/>
      <c r="D4" s="13"/>
      <c r="E4" s="53"/>
    </row>
    <row r="5" spans="1:5" ht="17" thickBot="1" x14ac:dyDescent="0.25">
      <c r="A5" s="38" t="s">
        <v>61</v>
      </c>
      <c r="B5" s="38"/>
      <c r="C5" s="38"/>
      <c r="D5" s="44">
        <v>5000</v>
      </c>
      <c r="E5" s="45">
        <v>0</v>
      </c>
    </row>
    <row r="6" spans="1:5" ht="17" thickBot="1" x14ac:dyDescent="0.25">
      <c r="A6" s="68" t="s">
        <v>15</v>
      </c>
      <c r="B6" s="55"/>
      <c r="C6" s="55"/>
      <c r="D6" s="69">
        <f>D5</f>
        <v>5000</v>
      </c>
      <c r="E6" s="56">
        <v>0</v>
      </c>
    </row>
    <row r="7" spans="1:5" ht="16" thickBot="1" x14ac:dyDescent="0.25">
      <c r="A7" s="39"/>
      <c r="B7" s="39"/>
      <c r="C7" s="39"/>
      <c r="D7" s="30"/>
      <c r="E7" s="74"/>
    </row>
    <row r="8" spans="1:5" ht="16" thickBot="1" x14ac:dyDescent="0.25">
      <c r="A8" s="22"/>
      <c r="B8" s="22"/>
      <c r="C8" s="22"/>
      <c r="D8" s="13"/>
      <c r="E8" s="53"/>
    </row>
    <row r="9" spans="1:5" ht="17" thickBot="1" x14ac:dyDescent="0.25">
      <c r="A9" s="24" t="s">
        <v>16</v>
      </c>
      <c r="B9" s="22"/>
      <c r="C9" s="22"/>
      <c r="D9" s="13"/>
      <c r="E9" s="53"/>
    </row>
    <row r="10" spans="1:5" ht="17" thickBot="1" x14ac:dyDescent="0.25">
      <c r="A10" s="54" t="s">
        <v>57</v>
      </c>
      <c r="B10" s="38"/>
      <c r="C10" s="38"/>
      <c r="D10" s="35">
        <v>350</v>
      </c>
      <c r="E10" s="45">
        <v>350</v>
      </c>
    </row>
    <row r="11" spans="1:5" ht="17" thickBot="1" x14ac:dyDescent="0.25">
      <c r="A11" s="68" t="s">
        <v>17</v>
      </c>
      <c r="B11" s="55"/>
      <c r="C11" s="55"/>
      <c r="D11" s="69">
        <f>D10</f>
        <v>350</v>
      </c>
      <c r="E11" s="56">
        <f>E10</f>
        <v>350</v>
      </c>
    </row>
    <row r="12" spans="1:5" ht="16" thickBot="1" x14ac:dyDescent="0.25">
      <c r="A12" s="55"/>
      <c r="B12" s="55"/>
      <c r="C12" s="55"/>
      <c r="D12" s="49"/>
      <c r="E12" s="75"/>
    </row>
    <row r="13" spans="1:5" ht="17" thickBot="1" x14ac:dyDescent="0.25">
      <c r="A13" s="68" t="s">
        <v>26</v>
      </c>
      <c r="B13" s="55"/>
      <c r="C13" s="55"/>
      <c r="D13" s="69">
        <f>D6-D11</f>
        <v>4650</v>
      </c>
      <c r="E13" s="77">
        <f>E6-E11</f>
        <v>-350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7233-65BC-4E54-A2A5-0DB23E828698}">
  <dimension ref="A1:F19"/>
  <sheetViews>
    <sheetView workbookViewId="0">
      <selection activeCell="D13" sqref="D13"/>
    </sheetView>
  </sheetViews>
  <sheetFormatPr baseColWidth="10" defaultColWidth="8.83203125" defaultRowHeight="15" x14ac:dyDescent="0.2"/>
  <cols>
    <col min="1" max="1" width="30.83203125" bestFit="1" customWidth="1"/>
    <col min="3" max="4" width="11.1640625" style="3" bestFit="1" customWidth="1"/>
    <col min="5" max="5" width="4.6640625" customWidth="1"/>
    <col min="6" max="6" width="55.83203125" bestFit="1" customWidth="1"/>
  </cols>
  <sheetData>
    <row r="1" spans="1:6" ht="26" thickBot="1" x14ac:dyDescent="0.25">
      <c r="A1" s="19" t="s">
        <v>3</v>
      </c>
      <c r="B1" s="20"/>
      <c r="C1" s="51" t="s">
        <v>1</v>
      </c>
      <c r="D1" s="52" t="s">
        <v>93</v>
      </c>
    </row>
    <row r="2" spans="1:6" ht="16" thickBot="1" x14ac:dyDescent="0.25">
      <c r="A2" s="22"/>
      <c r="B2" s="22"/>
      <c r="C2" s="23"/>
      <c r="D2" s="53"/>
    </row>
    <row r="3" spans="1:6" ht="16" thickBot="1" x14ac:dyDescent="0.25">
      <c r="A3" s="22"/>
      <c r="B3" s="22"/>
      <c r="C3" s="23"/>
      <c r="D3" s="53"/>
    </row>
    <row r="4" spans="1:6" ht="17" thickBot="1" x14ac:dyDescent="0.25">
      <c r="A4" s="24" t="s">
        <v>2</v>
      </c>
      <c r="B4" s="22"/>
      <c r="C4" s="13"/>
      <c r="D4" s="13"/>
    </row>
    <row r="5" spans="1:6" ht="17" thickBot="1" x14ac:dyDescent="0.25">
      <c r="A5" s="25" t="s">
        <v>20</v>
      </c>
      <c r="B5" s="22"/>
      <c r="C5" s="26">
        <v>30000</v>
      </c>
      <c r="D5" s="15">
        <v>30000</v>
      </c>
    </row>
    <row r="6" spans="1:6" ht="17" thickBot="1" x14ac:dyDescent="0.25">
      <c r="A6" s="106" t="s">
        <v>24</v>
      </c>
      <c r="B6" s="107"/>
      <c r="C6" s="108">
        <v>0</v>
      </c>
      <c r="D6" s="109">
        <v>130</v>
      </c>
    </row>
    <row r="7" spans="1:6" ht="17" thickBot="1" x14ac:dyDescent="0.25">
      <c r="A7" s="54" t="s">
        <v>21</v>
      </c>
      <c r="B7" s="38"/>
      <c r="C7" s="35">
        <v>10000</v>
      </c>
      <c r="D7" s="37">
        <v>0</v>
      </c>
      <c r="E7" t="s">
        <v>60</v>
      </c>
      <c r="F7" t="s">
        <v>94</v>
      </c>
    </row>
    <row r="8" spans="1:6" s="8" customFormat="1" ht="17" thickBot="1" x14ac:dyDescent="0.25">
      <c r="A8" s="48" t="s">
        <v>15</v>
      </c>
      <c r="B8" s="40"/>
      <c r="C8" s="47">
        <f>SUM(C5:C7)</f>
        <v>40000</v>
      </c>
      <c r="D8" s="46">
        <f>SUM(D5:D7)</f>
        <v>30130</v>
      </c>
    </row>
    <row r="9" spans="1:6" ht="16" thickBot="1" x14ac:dyDescent="0.25">
      <c r="A9" s="31"/>
      <c r="B9" s="39"/>
      <c r="C9" s="71"/>
      <c r="D9" s="71"/>
    </row>
    <row r="10" spans="1:6" ht="16" thickBot="1" x14ac:dyDescent="0.25">
      <c r="A10" s="25"/>
      <c r="B10" s="22"/>
      <c r="C10" s="13"/>
      <c r="D10" s="13"/>
    </row>
    <row r="11" spans="1:6" ht="17" thickBot="1" x14ac:dyDescent="0.25">
      <c r="A11" s="24" t="s">
        <v>16</v>
      </c>
      <c r="B11" s="22"/>
      <c r="C11" s="30"/>
      <c r="D11" s="30"/>
    </row>
    <row r="12" spans="1:6" ht="17" thickBot="1" x14ac:dyDescent="0.25">
      <c r="A12" s="25" t="s">
        <v>22</v>
      </c>
      <c r="B12" s="22"/>
      <c r="C12" s="26">
        <v>4000</v>
      </c>
      <c r="D12" s="15">
        <v>4000</v>
      </c>
    </row>
    <row r="13" spans="1:6" ht="17" thickBot="1" x14ac:dyDescent="0.25">
      <c r="A13" s="25" t="s">
        <v>23</v>
      </c>
      <c r="B13" s="22"/>
      <c r="C13" s="26">
        <v>31500</v>
      </c>
      <c r="D13" s="112">
        <v>0</v>
      </c>
      <c r="E13" t="s">
        <v>60</v>
      </c>
      <c r="F13" t="s">
        <v>95</v>
      </c>
    </row>
    <row r="14" spans="1:6" ht="17" thickBot="1" x14ac:dyDescent="0.25">
      <c r="A14" s="25" t="s">
        <v>24</v>
      </c>
      <c r="B14" s="22"/>
      <c r="C14" s="26">
        <v>1000</v>
      </c>
      <c r="D14" s="15">
        <v>780</v>
      </c>
    </row>
    <row r="15" spans="1:6" ht="17" thickBot="1" x14ac:dyDescent="0.25">
      <c r="A15" s="25" t="s">
        <v>25</v>
      </c>
      <c r="B15" s="22"/>
      <c r="C15" s="26">
        <v>200</v>
      </c>
      <c r="D15" s="15">
        <v>200</v>
      </c>
    </row>
    <row r="16" spans="1:6" ht="17" thickBot="1" x14ac:dyDescent="0.25">
      <c r="A16" s="54" t="s">
        <v>90</v>
      </c>
      <c r="B16" s="38"/>
      <c r="C16" s="35">
        <v>0</v>
      </c>
      <c r="D16" s="37">
        <v>2505</v>
      </c>
      <c r="E16" t="s">
        <v>60</v>
      </c>
      <c r="F16" t="s">
        <v>100</v>
      </c>
    </row>
    <row r="17" spans="1:4" s="8" customFormat="1" ht="17" thickBot="1" x14ac:dyDescent="0.25">
      <c r="A17" s="48" t="s">
        <v>17</v>
      </c>
      <c r="B17" s="40"/>
      <c r="C17" s="47">
        <f>SUM(C12:C16)</f>
        <v>36700</v>
      </c>
      <c r="D17" s="46">
        <f>SUM(D12:D16)</f>
        <v>7485</v>
      </c>
    </row>
    <row r="18" spans="1:4" ht="16" thickBot="1" x14ac:dyDescent="0.25">
      <c r="A18" s="55"/>
      <c r="B18" s="55"/>
      <c r="C18" s="49"/>
      <c r="D18" s="49"/>
    </row>
    <row r="19" spans="1:4" s="8" customFormat="1" ht="17" thickBot="1" x14ac:dyDescent="0.25">
      <c r="A19" s="48" t="s">
        <v>26</v>
      </c>
      <c r="B19" s="40"/>
      <c r="C19" s="47">
        <f>C8-C17</f>
        <v>3300</v>
      </c>
      <c r="D19" s="87">
        <f>SUM(D8-D17)</f>
        <v>22645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C34D-5933-46A4-AE09-FA2E6616081D}">
  <dimension ref="A1:H22"/>
  <sheetViews>
    <sheetView workbookViewId="0">
      <selection activeCell="G15" sqref="G15"/>
    </sheetView>
  </sheetViews>
  <sheetFormatPr baseColWidth="10" defaultColWidth="8.83203125" defaultRowHeight="15" x14ac:dyDescent="0.2"/>
  <cols>
    <col min="1" max="1" width="29.1640625" bestFit="1" customWidth="1"/>
    <col min="4" max="4" width="11.1640625" style="3" bestFit="1" customWidth="1"/>
    <col min="5" max="5" width="12.1640625" style="3" bestFit="1" customWidth="1"/>
    <col min="6" max="6" width="4.83203125" customWidth="1"/>
    <col min="7" max="7" width="32.5" bestFit="1" customWidth="1"/>
  </cols>
  <sheetData>
    <row r="1" spans="1:8" ht="26" thickBot="1" x14ac:dyDescent="0.25">
      <c r="A1" s="19" t="s">
        <v>4</v>
      </c>
      <c r="B1" s="20"/>
      <c r="C1" s="20"/>
      <c r="D1" s="70" t="s">
        <v>1</v>
      </c>
      <c r="E1" s="16" t="s">
        <v>93</v>
      </c>
    </row>
    <row r="2" spans="1:8" ht="16" thickBot="1" x14ac:dyDescent="0.25">
      <c r="A2" s="22"/>
      <c r="B2" s="22"/>
      <c r="C2" s="22"/>
      <c r="D2" s="23"/>
      <c r="E2" s="17"/>
      <c r="F2" s="8"/>
    </row>
    <row r="3" spans="1:8" ht="16" thickBot="1" x14ac:dyDescent="0.25">
      <c r="A3" s="22"/>
      <c r="B3" s="22"/>
      <c r="C3" s="22"/>
      <c r="D3" s="23"/>
      <c r="E3" s="12"/>
    </row>
    <row r="4" spans="1:8" ht="17" thickBot="1" x14ac:dyDescent="0.25">
      <c r="A4" s="24" t="s">
        <v>2</v>
      </c>
      <c r="B4" s="22"/>
      <c r="C4" s="22"/>
      <c r="D4" s="13"/>
      <c r="E4" s="13"/>
    </row>
    <row r="5" spans="1:8" ht="17" thickBot="1" x14ac:dyDescent="0.25">
      <c r="A5" s="25" t="s">
        <v>27</v>
      </c>
      <c r="B5" s="22"/>
      <c r="C5" s="22"/>
      <c r="D5" s="26">
        <v>80000</v>
      </c>
      <c r="E5" s="15">
        <f>136214.24-Turné!E5</f>
        <v>89987.62</v>
      </c>
    </row>
    <row r="6" spans="1:8" ht="17" thickBot="1" x14ac:dyDescent="0.25">
      <c r="A6" s="25" t="s">
        <v>58</v>
      </c>
      <c r="B6" s="22"/>
      <c r="C6" s="22"/>
      <c r="D6" s="26">
        <v>10000</v>
      </c>
      <c r="E6" s="15">
        <f>2225+1175+2292.26+1568.37+1567.07+1084.3</f>
        <v>9912</v>
      </c>
    </row>
    <row r="7" spans="1:8" ht="17" thickBot="1" x14ac:dyDescent="0.25">
      <c r="A7" s="25" t="s">
        <v>29</v>
      </c>
      <c r="B7" s="22"/>
      <c r="C7" s="22"/>
      <c r="D7" s="26">
        <v>5000</v>
      </c>
      <c r="E7" s="15">
        <v>7410</v>
      </c>
      <c r="F7" t="s">
        <v>60</v>
      </c>
      <c r="G7" t="s">
        <v>87</v>
      </c>
    </row>
    <row r="8" spans="1:8" ht="17" thickBot="1" x14ac:dyDescent="0.25">
      <c r="A8" s="33" t="s">
        <v>59</v>
      </c>
      <c r="B8" s="38"/>
      <c r="C8" s="38"/>
      <c r="D8" s="35">
        <v>2500</v>
      </c>
      <c r="E8" s="37">
        <v>4280</v>
      </c>
    </row>
    <row r="9" spans="1:8" ht="17" thickBot="1" x14ac:dyDescent="0.25">
      <c r="A9" s="32" t="s">
        <v>15</v>
      </c>
      <c r="B9" s="40"/>
      <c r="C9" s="40"/>
      <c r="D9" s="34">
        <f>SUM(D5:D8)</f>
        <v>97500</v>
      </c>
      <c r="E9" s="36">
        <f>SUM(E5:E8)</f>
        <v>111589.62</v>
      </c>
      <c r="H9" s="8"/>
    </row>
    <row r="10" spans="1:8" ht="16" thickBot="1" x14ac:dyDescent="0.25">
      <c r="A10" s="31"/>
      <c r="B10" s="39"/>
      <c r="C10" s="39"/>
      <c r="D10" s="30"/>
      <c r="E10" s="30"/>
    </row>
    <row r="11" spans="1:8" ht="16" thickBot="1" x14ac:dyDescent="0.25">
      <c r="A11" s="25"/>
      <c r="B11" s="22"/>
      <c r="C11" s="22"/>
      <c r="D11" s="13"/>
      <c r="E11" s="13"/>
    </row>
    <row r="12" spans="1:8" ht="17" thickBot="1" x14ac:dyDescent="0.25">
      <c r="A12" s="24" t="s">
        <v>16</v>
      </c>
      <c r="B12" s="22"/>
      <c r="C12" s="22"/>
      <c r="D12" s="13"/>
      <c r="E12" s="13"/>
    </row>
    <row r="13" spans="1:8" ht="17" thickBot="1" x14ac:dyDescent="0.25">
      <c r="A13" s="25" t="s">
        <v>30</v>
      </c>
      <c r="B13" s="22"/>
      <c r="C13" s="22"/>
      <c r="D13" s="26">
        <v>1000</v>
      </c>
      <c r="E13" s="18">
        <v>250</v>
      </c>
    </row>
    <row r="14" spans="1:8" ht="17" thickBot="1" x14ac:dyDescent="0.25">
      <c r="A14" s="7" t="s">
        <v>31</v>
      </c>
      <c r="B14" s="5"/>
      <c r="C14" s="29"/>
      <c r="D14" s="28">
        <v>700</v>
      </c>
      <c r="E14" s="15">
        <v>0</v>
      </c>
      <c r="F14" t="s">
        <v>60</v>
      </c>
      <c r="G14" t="s">
        <v>96</v>
      </c>
    </row>
    <row r="15" spans="1:8" ht="17" thickBot="1" x14ac:dyDescent="0.25">
      <c r="A15" s="41" t="s">
        <v>32</v>
      </c>
      <c r="B15" s="42"/>
      <c r="C15" s="43"/>
      <c r="D15" s="44">
        <v>500</v>
      </c>
      <c r="E15" s="45">
        <v>0</v>
      </c>
    </row>
    <row r="16" spans="1:8" ht="17" thickBot="1" x14ac:dyDescent="0.25">
      <c r="A16" s="48" t="s">
        <v>17</v>
      </c>
      <c r="B16" s="40"/>
      <c r="C16" s="40"/>
      <c r="D16" s="47">
        <f>SUM(D13:D15)</f>
        <v>2200</v>
      </c>
      <c r="E16" s="46">
        <f>SUM(E13:E15)</f>
        <v>250</v>
      </c>
    </row>
    <row r="17" spans="1:7" ht="16" thickBot="1" x14ac:dyDescent="0.25">
      <c r="A17" s="49"/>
      <c r="B17" s="49"/>
      <c r="C17" s="49"/>
      <c r="D17" s="49"/>
      <c r="E17" s="67"/>
    </row>
    <row r="18" spans="1:7" s="8" customFormat="1" ht="17" thickBot="1" x14ac:dyDescent="0.25">
      <c r="A18" s="50" t="s">
        <v>26</v>
      </c>
      <c r="B18" s="40"/>
      <c r="C18" s="40"/>
      <c r="D18" s="47">
        <f>D9-D16</f>
        <v>95300</v>
      </c>
      <c r="E18" s="66">
        <f>SUM(E9-E16)</f>
        <v>111339.62</v>
      </c>
    </row>
    <row r="19" spans="1:7" s="8" customFormat="1" x14ac:dyDescent="0.2">
      <c r="A19" s="6"/>
      <c r="B19" s="6"/>
      <c r="C19" s="6"/>
      <c r="D19" s="10"/>
      <c r="E19" s="11"/>
    </row>
    <row r="22" spans="1:7" x14ac:dyDescent="0.2">
      <c r="G22" s="9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4B2A-C4CF-4EE7-80C7-2DD3D2A90108}">
  <dimension ref="A1:G20"/>
  <sheetViews>
    <sheetView workbookViewId="0">
      <selection activeCell="G16" sqref="G16"/>
    </sheetView>
  </sheetViews>
  <sheetFormatPr baseColWidth="10" defaultColWidth="8.83203125" defaultRowHeight="15" x14ac:dyDescent="0.2"/>
  <cols>
    <col min="1" max="1" width="17" bestFit="1" customWidth="1"/>
    <col min="4" max="4" width="12.33203125" style="3" bestFit="1" customWidth="1"/>
    <col min="5" max="5" width="14.5" style="3" customWidth="1"/>
    <col min="6" max="6" width="4.5" customWidth="1"/>
    <col min="7" max="7" width="31.83203125" bestFit="1" customWidth="1"/>
  </cols>
  <sheetData>
    <row r="1" spans="1:7" ht="26" thickBot="1" x14ac:dyDescent="0.25">
      <c r="A1" s="19" t="s">
        <v>5</v>
      </c>
      <c r="B1" s="20"/>
      <c r="C1" s="20"/>
      <c r="D1" s="70" t="s">
        <v>1</v>
      </c>
      <c r="E1" s="52" t="s">
        <v>93</v>
      </c>
    </row>
    <row r="2" spans="1:7" ht="16" thickBot="1" x14ac:dyDescent="0.25">
      <c r="A2" s="22"/>
      <c r="B2" s="22"/>
      <c r="C2" s="22"/>
      <c r="D2" s="23"/>
      <c r="E2" s="53"/>
    </row>
    <row r="3" spans="1:7" ht="16" thickBot="1" x14ac:dyDescent="0.25">
      <c r="A3" s="22"/>
      <c r="B3" s="22"/>
      <c r="C3" s="22"/>
      <c r="D3" s="83"/>
      <c r="E3" s="53"/>
    </row>
    <row r="4" spans="1:7" ht="17" thickBot="1" x14ac:dyDescent="0.25">
      <c r="A4" s="24" t="s">
        <v>2</v>
      </c>
      <c r="B4" s="22"/>
      <c r="C4" s="22"/>
      <c r="D4" s="14"/>
      <c r="E4" s="13"/>
    </row>
    <row r="5" spans="1:7" ht="17" thickBot="1" x14ac:dyDescent="0.25">
      <c r="A5" s="27" t="s">
        <v>28</v>
      </c>
      <c r="B5" s="22"/>
      <c r="C5" s="22"/>
      <c r="D5" s="26">
        <v>30000</v>
      </c>
      <c r="E5" s="15">
        <f>27000+11840+340.37+4376.25+2670</f>
        <v>46226.62</v>
      </c>
    </row>
    <row r="6" spans="1:7" ht="17" thickBot="1" x14ac:dyDescent="0.25">
      <c r="A6" s="25" t="s">
        <v>37</v>
      </c>
      <c r="B6" s="22"/>
      <c r="C6" s="22"/>
      <c r="D6" s="28">
        <v>45500</v>
      </c>
      <c r="E6" s="18">
        <v>28800</v>
      </c>
    </row>
    <row r="7" spans="1:7" ht="17" thickBot="1" x14ac:dyDescent="0.25">
      <c r="A7" s="25" t="s">
        <v>38</v>
      </c>
      <c r="B7" s="22"/>
      <c r="C7" s="22"/>
      <c r="D7" s="26">
        <v>10000</v>
      </c>
      <c r="E7" s="15">
        <v>0</v>
      </c>
      <c r="F7" t="s">
        <v>60</v>
      </c>
      <c r="G7" t="s">
        <v>97</v>
      </c>
    </row>
    <row r="8" spans="1:7" ht="17" thickBot="1" x14ac:dyDescent="0.25">
      <c r="A8" s="68" t="s">
        <v>15</v>
      </c>
      <c r="B8" s="55"/>
      <c r="C8" s="55"/>
      <c r="D8" s="69">
        <f>SUM(D5:D7)</f>
        <v>85500</v>
      </c>
      <c r="E8" s="56">
        <f>SUM(E5:E7)</f>
        <v>75026.62</v>
      </c>
    </row>
    <row r="9" spans="1:7" ht="16" thickBot="1" x14ac:dyDescent="0.25">
      <c r="A9" s="31"/>
      <c r="B9" s="39"/>
      <c r="C9" s="39"/>
      <c r="D9" s="71"/>
      <c r="E9" s="71"/>
    </row>
    <row r="10" spans="1:7" ht="16" thickBot="1" x14ac:dyDescent="0.25">
      <c r="A10" s="31"/>
      <c r="B10" s="39"/>
      <c r="C10" s="39"/>
      <c r="D10" s="30"/>
      <c r="E10" s="30"/>
    </row>
    <row r="11" spans="1:7" ht="17" thickBot="1" x14ac:dyDescent="0.25">
      <c r="A11" s="24" t="s">
        <v>16</v>
      </c>
      <c r="B11" s="22"/>
      <c r="C11" s="22"/>
      <c r="D11" s="30"/>
      <c r="E11" s="30"/>
    </row>
    <row r="12" spans="1:7" ht="17" thickBot="1" x14ac:dyDescent="0.25">
      <c r="A12" s="25" t="s">
        <v>39</v>
      </c>
      <c r="B12" s="22"/>
      <c r="C12" s="22"/>
      <c r="D12" s="26">
        <v>45000</v>
      </c>
      <c r="E12" s="15">
        <v>37000</v>
      </c>
    </row>
    <row r="13" spans="1:7" ht="17" thickBot="1" x14ac:dyDescent="0.25">
      <c r="A13" s="25" t="s">
        <v>40</v>
      </c>
      <c r="B13" s="22"/>
      <c r="C13" s="22"/>
      <c r="D13" s="26">
        <v>20000</v>
      </c>
      <c r="E13" s="15">
        <v>15000</v>
      </c>
    </row>
    <row r="14" spans="1:7" ht="17" thickBot="1" x14ac:dyDescent="0.25">
      <c r="A14" s="25" t="s">
        <v>41</v>
      </c>
      <c r="B14" s="22"/>
      <c r="C14" s="22"/>
      <c r="D14" s="26">
        <v>5000</v>
      </c>
      <c r="E14" s="15">
        <v>0</v>
      </c>
    </row>
    <row r="15" spans="1:7" ht="17" thickBot="1" x14ac:dyDescent="0.25">
      <c r="A15" s="27" t="s">
        <v>42</v>
      </c>
      <c r="B15" s="22"/>
      <c r="C15" s="22"/>
      <c r="D15" s="26">
        <v>0</v>
      </c>
      <c r="E15" s="112">
        <v>7506.19</v>
      </c>
      <c r="F15" t="s">
        <v>60</v>
      </c>
      <c r="G15" t="s">
        <v>100</v>
      </c>
    </row>
    <row r="16" spans="1:7" ht="17" thickBot="1" x14ac:dyDescent="0.25">
      <c r="A16" s="27" t="s">
        <v>43</v>
      </c>
      <c r="B16" s="22"/>
      <c r="C16" s="22"/>
      <c r="D16" s="26">
        <v>0</v>
      </c>
      <c r="E16" s="15">
        <v>39100</v>
      </c>
    </row>
    <row r="17" spans="1:5" ht="17" thickBot="1" x14ac:dyDescent="0.25">
      <c r="A17" s="54" t="s">
        <v>44</v>
      </c>
      <c r="B17" s="38"/>
      <c r="C17" s="38"/>
      <c r="D17" s="35">
        <v>0</v>
      </c>
      <c r="E17" s="45">
        <v>7360</v>
      </c>
    </row>
    <row r="18" spans="1:5" ht="17" thickBot="1" x14ac:dyDescent="0.25">
      <c r="A18" s="68" t="s">
        <v>17</v>
      </c>
      <c r="B18" s="55"/>
      <c r="C18" s="55"/>
      <c r="D18" s="69">
        <f>SUM(D12:D17)</f>
        <v>70000</v>
      </c>
      <c r="E18" s="56">
        <f>SUM(E12:E17)</f>
        <v>105966.19</v>
      </c>
    </row>
    <row r="19" spans="1:5" ht="16" thickBot="1" x14ac:dyDescent="0.25">
      <c r="A19" s="55"/>
      <c r="B19" s="55"/>
      <c r="C19" s="55"/>
      <c r="D19" s="49"/>
      <c r="E19" s="67"/>
    </row>
    <row r="20" spans="1:5" ht="17" thickBot="1" x14ac:dyDescent="0.25">
      <c r="A20" s="68" t="s">
        <v>26</v>
      </c>
      <c r="B20" s="55"/>
      <c r="C20" s="55"/>
      <c r="D20" s="110">
        <f>D8-D18</f>
        <v>15500</v>
      </c>
      <c r="E20" s="77">
        <f>SUM(E8-E18)</f>
        <v>-30939.570000000007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3153-404F-496F-930A-25801CF7D8FF}">
  <dimension ref="A1:E15"/>
  <sheetViews>
    <sheetView workbookViewId="0">
      <selection activeCell="E61" sqref="E61"/>
    </sheetView>
  </sheetViews>
  <sheetFormatPr baseColWidth="10" defaultColWidth="8.83203125" defaultRowHeight="15" x14ac:dyDescent="0.2"/>
  <cols>
    <col min="1" max="1" width="28.83203125" bestFit="1" customWidth="1"/>
    <col min="4" max="4" width="12.1640625" style="3" customWidth="1"/>
    <col min="5" max="5" width="10.83203125" style="3" bestFit="1" customWidth="1"/>
  </cols>
  <sheetData>
    <row r="1" spans="1:5" ht="26" thickBot="1" x14ac:dyDescent="0.25">
      <c r="A1" s="19" t="s">
        <v>6</v>
      </c>
      <c r="B1" s="20"/>
      <c r="C1" s="20"/>
      <c r="D1" s="70" t="s">
        <v>1</v>
      </c>
      <c r="E1" s="52" t="s">
        <v>93</v>
      </c>
    </row>
    <row r="2" spans="1:5" ht="16" thickBot="1" x14ac:dyDescent="0.25">
      <c r="A2" s="25"/>
      <c r="B2" s="22"/>
      <c r="C2" s="22"/>
      <c r="D2" s="23"/>
      <c r="E2" s="53"/>
    </row>
    <row r="3" spans="1:5" ht="16" thickBot="1" x14ac:dyDescent="0.25">
      <c r="A3" s="25"/>
      <c r="B3" s="22"/>
      <c r="C3" s="22"/>
      <c r="D3" s="23"/>
      <c r="E3" s="53"/>
    </row>
    <row r="4" spans="1:5" ht="17" thickBot="1" x14ac:dyDescent="0.25">
      <c r="A4" s="24" t="s">
        <v>2</v>
      </c>
      <c r="B4" s="22"/>
      <c r="C4" s="22"/>
      <c r="D4" s="13"/>
      <c r="E4" s="73"/>
    </row>
    <row r="5" spans="1:5" ht="17" thickBot="1" x14ac:dyDescent="0.25">
      <c r="A5" s="68" t="s">
        <v>15</v>
      </c>
      <c r="B5" s="55"/>
      <c r="C5" s="55"/>
      <c r="D5" s="69">
        <v>0</v>
      </c>
      <c r="E5" s="56">
        <v>0</v>
      </c>
    </row>
    <row r="6" spans="1:5" ht="16" thickBot="1" x14ac:dyDescent="0.25">
      <c r="A6" s="31"/>
      <c r="B6" s="39"/>
      <c r="C6" s="39"/>
      <c r="D6" s="30"/>
      <c r="E6" s="74"/>
    </row>
    <row r="7" spans="1:5" ht="16" thickBot="1" x14ac:dyDescent="0.25">
      <c r="A7" s="25"/>
      <c r="B7" s="22"/>
      <c r="C7" s="22"/>
      <c r="D7" s="13"/>
      <c r="E7" s="53"/>
    </row>
    <row r="8" spans="1:5" ht="17" thickBot="1" x14ac:dyDescent="0.25">
      <c r="A8" s="24" t="s">
        <v>16</v>
      </c>
      <c r="B8" s="22"/>
      <c r="C8" s="22"/>
      <c r="D8" s="13"/>
      <c r="E8" s="53"/>
    </row>
    <row r="9" spans="1:5" ht="17" thickBot="1" x14ac:dyDescent="0.25">
      <c r="A9" s="25" t="s">
        <v>33</v>
      </c>
      <c r="B9" s="22"/>
      <c r="C9" s="22"/>
      <c r="D9" s="26" t="s">
        <v>7</v>
      </c>
      <c r="E9" s="15">
        <v>0</v>
      </c>
    </row>
    <row r="10" spans="1:5" ht="17" thickBot="1" x14ac:dyDescent="0.25">
      <c r="A10" s="27" t="s">
        <v>34</v>
      </c>
      <c r="B10" s="22"/>
      <c r="C10" s="22"/>
      <c r="D10" s="28">
        <v>4000</v>
      </c>
      <c r="E10" s="15">
        <f>3046.94+1250</f>
        <v>4296.9400000000005</v>
      </c>
    </row>
    <row r="11" spans="1:5" ht="17" thickBot="1" x14ac:dyDescent="0.25">
      <c r="A11" s="27" t="s">
        <v>35</v>
      </c>
      <c r="B11" s="22"/>
      <c r="C11" s="22"/>
      <c r="D11" s="28">
        <v>1000</v>
      </c>
      <c r="E11" s="15">
        <v>462.5</v>
      </c>
    </row>
    <row r="12" spans="1:5" ht="17" thickBot="1" x14ac:dyDescent="0.25">
      <c r="A12" s="25" t="s">
        <v>36</v>
      </c>
      <c r="B12" s="22"/>
      <c r="C12" s="22"/>
      <c r="D12" s="26">
        <v>550</v>
      </c>
      <c r="E12" s="15">
        <v>550</v>
      </c>
    </row>
    <row r="13" spans="1:5" ht="17" thickBot="1" x14ac:dyDescent="0.25">
      <c r="A13" s="68" t="s">
        <v>17</v>
      </c>
      <c r="B13" s="55"/>
      <c r="C13" s="55"/>
      <c r="D13" s="69">
        <f>SUM(D9:D12)</f>
        <v>5550</v>
      </c>
      <c r="E13" s="56">
        <f>SUM(E9:E12)</f>
        <v>5309.4400000000005</v>
      </c>
    </row>
    <row r="14" spans="1:5" ht="16" thickBot="1" x14ac:dyDescent="0.25">
      <c r="A14" s="72"/>
      <c r="B14" s="55"/>
      <c r="C14" s="55"/>
      <c r="D14" s="49"/>
      <c r="E14" s="75"/>
    </row>
    <row r="15" spans="1:5" ht="17" thickBot="1" x14ac:dyDescent="0.25">
      <c r="A15" s="68" t="s">
        <v>26</v>
      </c>
      <c r="B15" s="55"/>
      <c r="C15" s="55"/>
      <c r="D15" s="76">
        <f>D5-D13</f>
        <v>-5550</v>
      </c>
      <c r="E15" s="77">
        <f>SUM(E5-E13)</f>
        <v>-5309.4400000000005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6D8F-DA19-44E5-B7D8-FBF88ED042CE}">
  <dimension ref="A1:G24"/>
  <sheetViews>
    <sheetView workbookViewId="0">
      <selection activeCell="E6" sqref="E6"/>
    </sheetView>
  </sheetViews>
  <sheetFormatPr baseColWidth="10" defaultColWidth="8.83203125" defaultRowHeight="15" x14ac:dyDescent="0.2"/>
  <cols>
    <col min="1" max="1" width="33.5" customWidth="1"/>
    <col min="4" max="4" width="11.33203125" style="4" bestFit="1" customWidth="1"/>
    <col min="5" max="5" width="11.83203125" style="3" bestFit="1" customWidth="1"/>
    <col min="6" max="6" width="5.5" customWidth="1"/>
    <col min="7" max="7" width="38.83203125" bestFit="1" customWidth="1"/>
  </cols>
  <sheetData>
    <row r="1" spans="1:7" ht="26" thickBot="1" x14ac:dyDescent="0.25">
      <c r="A1" s="19" t="s">
        <v>8</v>
      </c>
      <c r="B1" s="20"/>
      <c r="C1" s="20"/>
      <c r="D1" s="70" t="s">
        <v>1</v>
      </c>
      <c r="E1" s="52" t="s">
        <v>93</v>
      </c>
    </row>
    <row r="2" spans="1:7" ht="16" thickBot="1" x14ac:dyDescent="0.25">
      <c r="A2" s="22"/>
      <c r="B2" s="22"/>
      <c r="C2" s="22"/>
      <c r="D2" s="78"/>
      <c r="E2" s="53"/>
    </row>
    <row r="3" spans="1:7" ht="16" thickBot="1" x14ac:dyDescent="0.25">
      <c r="A3" s="22"/>
      <c r="B3" s="22"/>
      <c r="C3" s="22"/>
      <c r="D3" s="78"/>
      <c r="E3" s="53"/>
    </row>
    <row r="4" spans="1:7" ht="17" thickBot="1" x14ac:dyDescent="0.25">
      <c r="A4" s="79" t="s">
        <v>2</v>
      </c>
      <c r="B4" s="22"/>
      <c r="C4" s="22"/>
      <c r="D4" s="13"/>
      <c r="E4" s="53"/>
    </row>
    <row r="5" spans="1:7" ht="17" thickBot="1" x14ac:dyDescent="0.25">
      <c r="A5" s="27" t="s">
        <v>89</v>
      </c>
      <c r="B5" s="22"/>
      <c r="C5" s="22"/>
      <c r="D5" s="26">
        <v>50000</v>
      </c>
      <c r="E5" s="15">
        <f>5000+8000+4000+5000+12000+12000</f>
        <v>46000</v>
      </c>
      <c r="F5" t="s">
        <v>60</v>
      </c>
      <c r="G5" t="s">
        <v>99</v>
      </c>
    </row>
    <row r="6" spans="1:7" ht="17" thickBot="1" x14ac:dyDescent="0.25">
      <c r="A6" s="68" t="s">
        <v>15</v>
      </c>
      <c r="B6" s="55"/>
      <c r="C6" s="55"/>
      <c r="D6" s="69">
        <f>D5</f>
        <v>50000</v>
      </c>
      <c r="E6" s="56">
        <f>E5</f>
        <v>46000</v>
      </c>
    </row>
    <row r="7" spans="1:7" ht="16" thickBot="1" x14ac:dyDescent="0.25">
      <c r="A7" s="62"/>
      <c r="B7" s="39"/>
      <c r="C7" s="39"/>
      <c r="D7" s="80"/>
      <c r="E7" s="74"/>
    </row>
    <row r="8" spans="1:7" ht="16" thickBot="1" x14ac:dyDescent="0.25">
      <c r="A8" s="25"/>
      <c r="B8" s="22"/>
      <c r="C8" s="22"/>
      <c r="D8" s="78"/>
      <c r="E8" s="53"/>
    </row>
    <row r="9" spans="1:7" ht="17" thickBot="1" x14ac:dyDescent="0.25">
      <c r="A9" s="79" t="s">
        <v>16</v>
      </c>
      <c r="B9" s="22"/>
      <c r="C9" s="22"/>
      <c r="D9" s="13"/>
      <c r="E9" s="53"/>
    </row>
    <row r="10" spans="1:7" ht="17" thickBot="1" x14ac:dyDescent="0.25">
      <c r="A10" s="27" t="s">
        <v>64</v>
      </c>
      <c r="B10" s="22"/>
      <c r="C10" s="22"/>
      <c r="D10" s="28">
        <v>3547</v>
      </c>
      <c r="E10" s="15">
        <v>4434</v>
      </c>
    </row>
    <row r="11" spans="1:7" ht="17" thickBot="1" x14ac:dyDescent="0.25">
      <c r="A11" s="27" t="s">
        <v>63</v>
      </c>
      <c r="B11" s="22"/>
      <c r="C11" s="22"/>
      <c r="D11" s="28">
        <v>9000</v>
      </c>
      <c r="E11" s="15">
        <v>9523</v>
      </c>
    </row>
    <row r="12" spans="1:7" ht="17" thickBot="1" x14ac:dyDescent="0.25">
      <c r="A12" s="27" t="s">
        <v>62</v>
      </c>
      <c r="B12" s="22"/>
      <c r="C12" s="22"/>
      <c r="D12" s="28">
        <v>1000</v>
      </c>
      <c r="E12" s="112">
        <v>2966</v>
      </c>
    </row>
    <row r="13" spans="1:7" ht="17" thickBot="1" x14ac:dyDescent="0.25">
      <c r="A13" s="27" t="s">
        <v>68</v>
      </c>
      <c r="B13" s="22"/>
      <c r="C13" s="22"/>
      <c r="D13" s="28">
        <v>6000</v>
      </c>
      <c r="E13" s="15">
        <v>5756</v>
      </c>
    </row>
    <row r="14" spans="1:7" ht="17" thickBot="1" x14ac:dyDescent="0.25">
      <c r="A14" s="27" t="s">
        <v>65</v>
      </c>
      <c r="B14" s="22"/>
      <c r="C14" s="22"/>
      <c r="D14" s="28">
        <v>250</v>
      </c>
      <c r="E14" s="15">
        <v>0</v>
      </c>
    </row>
    <row r="15" spans="1:7" ht="17" thickBot="1" x14ac:dyDescent="0.25">
      <c r="A15" s="27" t="s">
        <v>66</v>
      </c>
      <c r="B15" s="22"/>
      <c r="C15" s="22"/>
      <c r="D15" s="28">
        <v>12877</v>
      </c>
      <c r="E15" s="15">
        <v>12473</v>
      </c>
      <c r="F15" t="s">
        <v>60</v>
      </c>
      <c r="G15" t="s">
        <v>86</v>
      </c>
    </row>
    <row r="16" spans="1:7" ht="17" thickBot="1" x14ac:dyDescent="0.25">
      <c r="A16" s="27" t="s">
        <v>67</v>
      </c>
      <c r="B16" s="22"/>
      <c r="C16" s="22"/>
      <c r="D16" s="28">
        <v>572</v>
      </c>
      <c r="E16" s="15">
        <v>0</v>
      </c>
    </row>
    <row r="17" spans="1:7" ht="17" thickBot="1" x14ac:dyDescent="0.25">
      <c r="A17" s="27" t="s">
        <v>45</v>
      </c>
      <c r="B17" s="22"/>
      <c r="C17" s="22"/>
      <c r="D17" s="28">
        <v>1126</v>
      </c>
      <c r="E17" s="15">
        <v>2628</v>
      </c>
      <c r="F17" t="s">
        <v>60</v>
      </c>
      <c r="G17" t="s">
        <v>85</v>
      </c>
    </row>
    <row r="18" spans="1:7" ht="17" thickBot="1" x14ac:dyDescent="0.25">
      <c r="A18" s="27" t="s">
        <v>46</v>
      </c>
      <c r="B18" s="22"/>
      <c r="C18" s="22"/>
      <c r="D18" s="28">
        <v>2606</v>
      </c>
      <c r="E18" s="15">
        <v>0</v>
      </c>
    </row>
    <row r="19" spans="1:7" ht="15.75" customHeight="1" thickBot="1" x14ac:dyDescent="0.25">
      <c r="A19" s="27" t="s">
        <v>91</v>
      </c>
      <c r="B19" s="22"/>
      <c r="C19" s="22"/>
      <c r="D19" s="28">
        <v>2000</v>
      </c>
      <c r="E19" s="15">
        <v>2500</v>
      </c>
    </row>
    <row r="20" spans="1:7" ht="17" thickBot="1" x14ac:dyDescent="0.25">
      <c r="A20" s="27" t="s">
        <v>36</v>
      </c>
      <c r="B20" s="22"/>
      <c r="C20" s="22"/>
      <c r="D20" s="26">
        <v>400</v>
      </c>
      <c r="E20" s="15">
        <v>0</v>
      </c>
    </row>
    <row r="21" spans="1:7" ht="17" thickBot="1" x14ac:dyDescent="0.25">
      <c r="A21" s="27" t="s">
        <v>47</v>
      </c>
      <c r="B21" s="22"/>
      <c r="C21" s="22"/>
      <c r="D21" s="26">
        <v>6000</v>
      </c>
      <c r="E21" s="15">
        <v>7500</v>
      </c>
    </row>
    <row r="22" spans="1:7" ht="17" thickBot="1" x14ac:dyDescent="0.25">
      <c r="A22" s="68" t="s">
        <v>17</v>
      </c>
      <c r="B22" s="55"/>
      <c r="C22" s="55"/>
      <c r="D22" s="69">
        <f>SUM(D10:D21)</f>
        <v>45378</v>
      </c>
      <c r="E22" s="56">
        <f>SUM(E10:E21)</f>
        <v>47780</v>
      </c>
    </row>
    <row r="23" spans="1:7" ht="16" thickBot="1" x14ac:dyDescent="0.25">
      <c r="A23" s="82"/>
      <c r="B23" s="55"/>
      <c r="C23" s="55"/>
      <c r="D23" s="49"/>
      <c r="E23" s="75"/>
    </row>
    <row r="24" spans="1:7" ht="17" thickBot="1" x14ac:dyDescent="0.25">
      <c r="A24" s="68" t="s">
        <v>26</v>
      </c>
      <c r="B24" s="55"/>
      <c r="C24" s="55"/>
      <c r="D24" s="69">
        <f>D6-D22</f>
        <v>4622</v>
      </c>
      <c r="E24" s="77">
        <f>SUM(E6-E22)</f>
        <v>-1780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80AE-B6A9-43BD-B8B6-22B73D3A5A3E}">
  <dimension ref="A1:E18"/>
  <sheetViews>
    <sheetView workbookViewId="0">
      <selection activeCell="E16" sqref="E16"/>
    </sheetView>
  </sheetViews>
  <sheetFormatPr baseColWidth="10" defaultColWidth="8.83203125" defaultRowHeight="15" x14ac:dyDescent="0.2"/>
  <cols>
    <col min="1" max="1" width="38.1640625" bestFit="1" customWidth="1"/>
    <col min="4" max="5" width="11.83203125" style="3" bestFit="1" customWidth="1"/>
    <col min="6" max="6" width="5.33203125" customWidth="1"/>
  </cols>
  <sheetData>
    <row r="1" spans="1:5" ht="26" thickBot="1" x14ac:dyDescent="0.25">
      <c r="A1" s="19" t="s">
        <v>9</v>
      </c>
      <c r="B1" s="20"/>
      <c r="C1" s="20"/>
      <c r="D1" s="70" t="s">
        <v>1</v>
      </c>
      <c r="E1" s="52" t="s">
        <v>93</v>
      </c>
    </row>
    <row r="2" spans="1:5" ht="16" thickBot="1" x14ac:dyDescent="0.25">
      <c r="A2" s="25"/>
      <c r="B2" s="22"/>
      <c r="C2" s="22"/>
      <c r="D2" s="13"/>
      <c r="E2" s="53"/>
    </row>
    <row r="3" spans="1:5" ht="16" thickBot="1" x14ac:dyDescent="0.25">
      <c r="A3" s="25"/>
      <c r="B3" s="22"/>
      <c r="C3" s="22"/>
      <c r="D3" s="13"/>
      <c r="E3" s="53"/>
    </row>
    <row r="4" spans="1:5" ht="17" thickBot="1" x14ac:dyDescent="0.25">
      <c r="A4" s="24" t="s">
        <v>2</v>
      </c>
      <c r="B4" s="22"/>
      <c r="C4" s="22"/>
      <c r="D4" s="13"/>
      <c r="E4" s="53"/>
    </row>
    <row r="5" spans="1:5" ht="17" thickBot="1" x14ac:dyDescent="0.25">
      <c r="A5" s="68" t="s">
        <v>15</v>
      </c>
      <c r="B5" s="55"/>
      <c r="C5" s="55"/>
      <c r="D5" s="69">
        <v>0</v>
      </c>
      <c r="E5" s="56">
        <v>0</v>
      </c>
    </row>
    <row r="6" spans="1:5" ht="16" thickBot="1" x14ac:dyDescent="0.25">
      <c r="A6" s="31"/>
      <c r="B6" s="39"/>
      <c r="C6" s="39"/>
      <c r="D6" s="30"/>
      <c r="E6" s="74"/>
    </row>
    <row r="7" spans="1:5" ht="16" thickBot="1" x14ac:dyDescent="0.25">
      <c r="A7" s="25"/>
      <c r="B7" s="22"/>
      <c r="C7" s="22"/>
      <c r="D7" s="13"/>
      <c r="E7" s="53"/>
    </row>
    <row r="8" spans="1:5" ht="17" thickBot="1" x14ac:dyDescent="0.25">
      <c r="A8" s="24" t="s">
        <v>16</v>
      </c>
      <c r="B8" s="22"/>
      <c r="C8" s="22"/>
      <c r="D8" s="13"/>
      <c r="E8" s="53"/>
    </row>
    <row r="9" spans="1:5" ht="17" thickBot="1" x14ac:dyDescent="0.25">
      <c r="A9" s="27" t="s">
        <v>70</v>
      </c>
      <c r="B9" s="22"/>
      <c r="C9" s="22"/>
      <c r="D9" s="28">
        <v>35000</v>
      </c>
      <c r="E9" s="15">
        <v>41068</v>
      </c>
    </row>
    <row r="10" spans="1:5" ht="17" thickBot="1" x14ac:dyDescent="0.25">
      <c r="A10" s="27" t="s">
        <v>71</v>
      </c>
      <c r="B10" s="22"/>
      <c r="C10" s="22"/>
      <c r="D10" s="28">
        <v>500</v>
      </c>
      <c r="E10" s="15">
        <v>815.93</v>
      </c>
    </row>
    <row r="11" spans="1:5" ht="17" thickBot="1" x14ac:dyDescent="0.25">
      <c r="A11" s="25" t="s">
        <v>48</v>
      </c>
      <c r="B11" s="22"/>
      <c r="C11" s="22"/>
      <c r="D11" s="28">
        <v>1000</v>
      </c>
      <c r="E11" s="112">
        <v>2605</v>
      </c>
    </row>
    <row r="12" spans="1:5" ht="17" thickBot="1" x14ac:dyDescent="0.25">
      <c r="A12" s="25" t="s">
        <v>36</v>
      </c>
      <c r="B12" s="22"/>
      <c r="C12" s="22"/>
      <c r="D12" s="28">
        <v>400</v>
      </c>
      <c r="E12" s="15">
        <v>80</v>
      </c>
    </row>
    <row r="13" spans="1:5" ht="17" thickBot="1" x14ac:dyDescent="0.25">
      <c r="A13" s="54" t="s">
        <v>69</v>
      </c>
      <c r="B13" s="38"/>
      <c r="C13" s="38"/>
      <c r="D13" s="35">
        <v>0</v>
      </c>
      <c r="E13" s="45">
        <v>14612</v>
      </c>
    </row>
    <row r="14" spans="1:5" ht="17" thickBot="1" x14ac:dyDescent="0.25">
      <c r="A14" s="68" t="s">
        <v>17</v>
      </c>
      <c r="B14" s="55"/>
      <c r="C14" s="55"/>
      <c r="D14" s="69">
        <f>SUM(D9:D13)</f>
        <v>36900</v>
      </c>
      <c r="E14" s="56">
        <f>SUM(E9:E13)</f>
        <v>59180.93</v>
      </c>
    </row>
    <row r="15" spans="1:5" ht="16" thickBot="1" x14ac:dyDescent="0.25">
      <c r="A15" s="72"/>
      <c r="B15" s="55"/>
      <c r="C15" s="55"/>
      <c r="D15" s="49"/>
      <c r="E15" s="75"/>
    </row>
    <row r="16" spans="1:5" ht="17" thickBot="1" x14ac:dyDescent="0.25">
      <c r="A16" s="68" t="s">
        <v>26</v>
      </c>
      <c r="B16" s="55"/>
      <c r="C16" s="55"/>
      <c r="D16" s="76">
        <f>D5-D14</f>
        <v>-36900</v>
      </c>
      <c r="E16" s="77">
        <f>E5-E14</f>
        <v>-59180.93</v>
      </c>
    </row>
    <row r="17" spans="1:1" x14ac:dyDescent="0.2">
      <c r="A17" s="1"/>
    </row>
    <row r="18" spans="1:1" x14ac:dyDescent="0.2">
      <c r="A1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4A02-9042-4464-BDDF-F59E30A12759}">
  <dimension ref="A1:E13"/>
  <sheetViews>
    <sheetView workbookViewId="0">
      <selection activeCell="E1" sqref="E1"/>
    </sheetView>
  </sheetViews>
  <sheetFormatPr baseColWidth="10" defaultColWidth="8.83203125" defaultRowHeight="15" x14ac:dyDescent="0.2"/>
  <cols>
    <col min="1" max="1" width="33.1640625" bestFit="1" customWidth="1"/>
    <col min="4" max="4" width="11" style="4" bestFit="1" customWidth="1"/>
    <col min="5" max="5" width="10.5" style="3" bestFit="1" customWidth="1"/>
  </cols>
  <sheetData>
    <row r="1" spans="1:5" ht="26" thickBot="1" x14ac:dyDescent="0.25">
      <c r="A1" s="19" t="s">
        <v>10</v>
      </c>
      <c r="B1" s="20"/>
      <c r="C1" s="20"/>
      <c r="D1" s="70" t="s">
        <v>1</v>
      </c>
      <c r="E1" s="52" t="s">
        <v>93</v>
      </c>
    </row>
    <row r="2" spans="1:5" ht="16" thickBot="1" x14ac:dyDescent="0.25">
      <c r="A2" s="22"/>
      <c r="B2" s="22"/>
      <c r="C2" s="22"/>
      <c r="D2" s="53"/>
      <c r="E2" s="53"/>
    </row>
    <row r="3" spans="1:5" ht="16" thickBot="1" x14ac:dyDescent="0.25">
      <c r="A3" s="22"/>
      <c r="B3" s="22"/>
      <c r="C3" s="22"/>
      <c r="D3" s="53"/>
      <c r="E3" s="53"/>
    </row>
    <row r="4" spans="1:5" ht="17" thickBot="1" x14ac:dyDescent="0.25">
      <c r="A4" s="86" t="s">
        <v>2</v>
      </c>
      <c r="B4" s="38"/>
      <c r="C4" s="38"/>
      <c r="D4" s="81"/>
      <c r="E4" s="81"/>
    </row>
    <row r="5" spans="1:5" ht="17" thickBot="1" x14ac:dyDescent="0.25">
      <c r="A5" s="68" t="s">
        <v>15</v>
      </c>
      <c r="B5" s="55"/>
      <c r="C5" s="55"/>
      <c r="D5" s="69">
        <v>0</v>
      </c>
      <c r="E5" s="56">
        <v>0</v>
      </c>
    </row>
    <row r="6" spans="1:5" ht="16" thickBot="1" x14ac:dyDescent="0.25">
      <c r="A6" s="31"/>
      <c r="B6" s="39"/>
      <c r="C6" s="39"/>
      <c r="D6" s="74"/>
      <c r="E6" s="74"/>
    </row>
    <row r="7" spans="1:5" ht="16" thickBot="1" x14ac:dyDescent="0.25">
      <c r="A7" s="25"/>
      <c r="B7" s="22"/>
      <c r="C7" s="22"/>
      <c r="D7" s="53"/>
      <c r="E7" s="53"/>
    </row>
    <row r="8" spans="1:5" ht="17" thickBot="1" x14ac:dyDescent="0.25">
      <c r="A8" s="24" t="s">
        <v>16</v>
      </c>
      <c r="B8" s="22"/>
      <c r="C8" s="22"/>
      <c r="D8" s="53"/>
      <c r="E8" s="53"/>
    </row>
    <row r="9" spans="1:5" ht="17" thickBot="1" x14ac:dyDescent="0.25">
      <c r="A9" s="25" t="s">
        <v>36</v>
      </c>
      <c r="B9" s="22"/>
      <c r="C9" s="22"/>
      <c r="D9" s="26">
        <v>800</v>
      </c>
      <c r="E9" s="15">
        <v>0</v>
      </c>
    </row>
    <row r="10" spans="1:5" ht="17" thickBot="1" x14ac:dyDescent="0.25">
      <c r="A10" s="54" t="s">
        <v>72</v>
      </c>
      <c r="B10" s="38"/>
      <c r="C10" s="38"/>
      <c r="D10" s="35">
        <v>2000</v>
      </c>
      <c r="E10" s="45">
        <v>0</v>
      </c>
    </row>
    <row r="11" spans="1:5" ht="17" thickBot="1" x14ac:dyDescent="0.25">
      <c r="A11" s="68" t="s">
        <v>17</v>
      </c>
      <c r="B11" s="55"/>
      <c r="C11" s="55"/>
      <c r="D11" s="69">
        <f>SUM(D9:D10)</f>
        <v>2800</v>
      </c>
      <c r="E11" s="56">
        <v>0</v>
      </c>
    </row>
    <row r="12" spans="1:5" ht="16" thickBot="1" x14ac:dyDescent="0.25">
      <c r="A12" s="72"/>
      <c r="B12" s="55"/>
      <c r="C12" s="55"/>
      <c r="D12" s="75"/>
      <c r="E12" s="75"/>
    </row>
    <row r="13" spans="1:5" ht="17" thickBot="1" x14ac:dyDescent="0.25">
      <c r="A13" s="68" t="s">
        <v>26</v>
      </c>
      <c r="B13" s="55"/>
      <c r="C13" s="55"/>
      <c r="D13" s="76">
        <f>D5-D11</f>
        <v>-2800</v>
      </c>
      <c r="E13" s="5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AF37-41A2-46D4-8E8F-93E24F338879}">
  <dimension ref="A1:G13"/>
  <sheetViews>
    <sheetView workbookViewId="0">
      <selection activeCell="G1" sqref="G1"/>
    </sheetView>
  </sheetViews>
  <sheetFormatPr baseColWidth="10" defaultColWidth="8.83203125" defaultRowHeight="15" x14ac:dyDescent="0.2"/>
  <cols>
    <col min="1" max="1" width="18.5" bestFit="1" customWidth="1"/>
    <col min="4" max="4" width="11" style="4" bestFit="1" customWidth="1"/>
    <col min="5" max="5" width="10.83203125" style="3" bestFit="1" customWidth="1"/>
    <col min="6" max="6" width="4.1640625" customWidth="1"/>
    <col min="7" max="7" width="45.5" bestFit="1" customWidth="1"/>
  </cols>
  <sheetData>
    <row r="1" spans="1:7" ht="26" thickBot="1" x14ac:dyDescent="0.25">
      <c r="A1" s="19" t="s">
        <v>11</v>
      </c>
      <c r="B1" s="20"/>
      <c r="C1" s="20"/>
      <c r="D1" s="70" t="s">
        <v>1</v>
      </c>
      <c r="E1" s="52" t="s">
        <v>93</v>
      </c>
    </row>
    <row r="2" spans="1:7" ht="16" thickBot="1" x14ac:dyDescent="0.25">
      <c r="A2" s="22"/>
      <c r="B2" s="22"/>
      <c r="C2" s="22"/>
      <c r="D2" s="53"/>
      <c r="E2" s="53"/>
    </row>
    <row r="3" spans="1:7" ht="16" thickBot="1" x14ac:dyDescent="0.25">
      <c r="A3" s="22"/>
      <c r="B3" s="22"/>
      <c r="C3" s="22"/>
      <c r="D3" s="53"/>
      <c r="E3" s="53"/>
    </row>
    <row r="4" spans="1:7" ht="17" thickBot="1" x14ac:dyDescent="0.25">
      <c r="A4" s="86" t="s">
        <v>2</v>
      </c>
      <c r="B4" s="38"/>
      <c r="C4" s="38"/>
      <c r="D4" s="81"/>
      <c r="E4" s="81"/>
    </row>
    <row r="5" spans="1:7" ht="17" thickBot="1" x14ac:dyDescent="0.25">
      <c r="A5" s="68" t="s">
        <v>15</v>
      </c>
      <c r="B5" s="55"/>
      <c r="C5" s="55"/>
      <c r="D5" s="69">
        <v>0</v>
      </c>
      <c r="E5" s="56">
        <v>0</v>
      </c>
    </row>
    <row r="6" spans="1:7" ht="16" thickBot="1" x14ac:dyDescent="0.25">
      <c r="A6" s="31"/>
      <c r="B6" s="39"/>
      <c r="C6" s="39"/>
      <c r="D6" s="74"/>
      <c r="E6" s="74"/>
    </row>
    <row r="7" spans="1:7" ht="16" thickBot="1" x14ac:dyDescent="0.25">
      <c r="A7" s="25"/>
      <c r="B7" s="22"/>
      <c r="C7" s="22"/>
      <c r="D7" s="53"/>
      <c r="E7" s="53"/>
    </row>
    <row r="8" spans="1:7" ht="17" thickBot="1" x14ac:dyDescent="0.25">
      <c r="A8" s="24" t="s">
        <v>16</v>
      </c>
      <c r="B8" s="22"/>
      <c r="C8" s="22"/>
      <c r="D8" s="53"/>
      <c r="E8" s="53"/>
    </row>
    <row r="9" spans="1:7" ht="17" thickBot="1" x14ac:dyDescent="0.25">
      <c r="A9" s="25" t="s">
        <v>49</v>
      </c>
      <c r="B9" s="22"/>
      <c r="C9" s="22"/>
      <c r="D9" s="26">
        <v>2612</v>
      </c>
      <c r="E9" s="15">
        <v>0</v>
      </c>
      <c r="F9" t="s">
        <v>60</v>
      </c>
      <c r="G9" t="s">
        <v>88</v>
      </c>
    </row>
    <row r="10" spans="1:7" ht="17" thickBot="1" x14ac:dyDescent="0.25">
      <c r="A10" s="33" t="s">
        <v>36</v>
      </c>
      <c r="B10" s="38"/>
      <c r="C10" s="38"/>
      <c r="D10" s="35">
        <v>200</v>
      </c>
      <c r="E10" s="45">
        <v>0</v>
      </c>
    </row>
    <row r="11" spans="1:7" ht="17" thickBot="1" x14ac:dyDescent="0.25">
      <c r="A11" s="68" t="s">
        <v>17</v>
      </c>
      <c r="B11" s="55"/>
      <c r="C11" s="55"/>
      <c r="D11" s="69">
        <f>SUM(D9:D10)</f>
        <v>2812</v>
      </c>
      <c r="E11" s="56">
        <f>SUM(E9:E10)</f>
        <v>0</v>
      </c>
    </row>
    <row r="12" spans="1:7" ht="16" thickBot="1" x14ac:dyDescent="0.25">
      <c r="A12" s="72"/>
      <c r="B12" s="55"/>
      <c r="C12" s="55"/>
      <c r="D12" s="75"/>
      <c r="E12" s="75"/>
    </row>
    <row r="13" spans="1:7" ht="17" thickBot="1" x14ac:dyDescent="0.25">
      <c r="A13" s="68" t="s">
        <v>26</v>
      </c>
      <c r="B13" s="55"/>
      <c r="C13" s="55"/>
      <c r="D13" s="76">
        <f>D5-D11</f>
        <v>-2812</v>
      </c>
      <c r="E13" s="77">
        <f>E5-E11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Augustus 2019</vt:lpstr>
      <vt:lpstr>Direktör</vt:lpstr>
      <vt:lpstr>Ekonomi</vt:lpstr>
      <vt:lpstr>Turné</vt:lpstr>
      <vt:lpstr>Staben</vt:lpstr>
      <vt:lpstr>PR</vt:lpstr>
      <vt:lpstr>Orkester</vt:lpstr>
      <vt:lpstr>Ensemble</vt:lpstr>
      <vt:lpstr>Manus</vt:lpstr>
      <vt:lpstr>Dekor</vt:lpstr>
      <vt:lpstr>Kostym och Smink</vt:lpstr>
      <vt:lpstr>Spexmästeri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Jinshu Pan</dc:creator>
  <cp:lastModifiedBy>Microsoft Office User</cp:lastModifiedBy>
  <dcterms:created xsi:type="dcterms:W3CDTF">2015-06-05T18:17:20Z</dcterms:created>
  <dcterms:modified xsi:type="dcterms:W3CDTF">2020-05-10T10:11:08Z</dcterms:modified>
</cp:coreProperties>
</file>